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126"/>
  <workbookPr codeName="ThisWorkbook" autoCompressPictures="0"/>
  <mc:AlternateContent xmlns:mc="http://schemas.openxmlformats.org/markup-compatibility/2006">
    <mc:Choice Requires="x15">
      <x15ac:absPath xmlns:x15ac="http://schemas.microsoft.com/office/spreadsheetml/2010/11/ac" url="C:\Users\cmcgr\OneDrive\Desktop\"/>
    </mc:Choice>
  </mc:AlternateContent>
  <xr:revisionPtr revIDLastSave="0" documentId="13_ncr:1_{D13DABA6-800F-496B-96E5-DEEC96DBA620}" xr6:coauthVersionLast="47" xr6:coauthVersionMax="47"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6" i="5" l="1"/>
  <c r="T6" i="5"/>
  <c r="B7" i="5"/>
  <c r="T7" i="5"/>
  <c r="B8" i="5"/>
  <c r="T8" i="5"/>
  <c r="B9" i="5"/>
  <c r="T9" i="5"/>
  <c r="B10" i="5"/>
  <c r="T10" i="5"/>
  <c r="B11" i="5"/>
  <c r="T11" i="5"/>
  <c r="B12" i="5"/>
  <c r="T12" i="5"/>
  <c r="B13" i="5"/>
  <c r="T13" i="5"/>
  <c r="B14" i="5"/>
  <c r="T14" i="5"/>
  <c r="B15" i="5"/>
  <c r="T15" i="5"/>
  <c r="B16" i="5"/>
  <c r="T16" i="5"/>
  <c r="B17" i="5"/>
  <c r="T17" i="5"/>
  <c r="B18" i="5"/>
  <c r="T18" i="5"/>
  <c r="B19" i="5"/>
  <c r="T19" i="5"/>
  <c r="B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6" i="5"/>
  <c r="C7" i="5"/>
  <c r="C8" i="5"/>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E6" i="5"/>
  <c r="X6" i="5" s="1"/>
  <c r="V7" i="5"/>
  <c r="E7" i="5"/>
  <c r="V8" i="5"/>
  <c r="E8" i="5"/>
  <c r="V9" i="5"/>
  <c r="E9" i="5"/>
  <c r="X9" i="5" s="1"/>
  <c r="V10" i="5"/>
  <c r="E10" i="5"/>
  <c r="X10" i="5" s="1"/>
  <c r="V11" i="5"/>
  <c r="E11" i="5"/>
  <c r="V12" i="5"/>
  <c r="E12" i="5"/>
  <c r="X12" i="5" s="1"/>
  <c r="V13" i="5"/>
  <c r="E13" i="5"/>
  <c r="X13" i="5" s="1"/>
  <c r="V14" i="5"/>
  <c r="E14" i="5"/>
  <c r="X14" i="5" s="1"/>
  <c r="V15" i="5"/>
  <c r="E15" i="5"/>
  <c r="V16" i="5"/>
  <c r="E16" i="5"/>
  <c r="X16" i="5" s="1"/>
  <c r="V17" i="5"/>
  <c r="E17" i="5"/>
  <c r="X17" i="5" s="1"/>
  <c r="V18" i="5"/>
  <c r="E18" i="5"/>
  <c r="X18" i="5" s="1"/>
  <c r="V19" i="5"/>
  <c r="E19" i="5"/>
  <c r="X19" i="5" s="1"/>
  <c r="V20" i="5"/>
  <c r="E20" i="5"/>
  <c r="X20" i="5" s="1"/>
  <c r="V21" i="5"/>
  <c r="E21" i="5"/>
  <c r="X21" i="5" s="1"/>
  <c r="V22" i="5"/>
  <c r="E22" i="5"/>
  <c r="X22" i="5" s="1"/>
  <c r="V23" i="5"/>
  <c r="E23" i="5"/>
  <c r="X23" i="5" s="1"/>
  <c r="V24" i="5"/>
  <c r="E24" i="5"/>
  <c r="X24" i="5" s="1"/>
  <c r="V25" i="5"/>
  <c r="E25" i="5"/>
  <c r="X25" i="5" s="1"/>
  <c r="V26" i="5"/>
  <c r="E26" i="5"/>
  <c r="X26" i="5" s="1"/>
  <c r="V27" i="5"/>
  <c r="E27" i="5"/>
  <c r="V28" i="5"/>
  <c r="E28" i="5"/>
  <c r="X28" i="5" s="1"/>
  <c r="V29" i="5"/>
  <c r="E29" i="5"/>
  <c r="X29" i="5" s="1"/>
  <c r="V30" i="5"/>
  <c r="E30" i="5"/>
  <c r="X30" i="5" s="1"/>
  <c r="V31" i="5"/>
  <c r="E31" i="5"/>
  <c r="X31" i="5" s="1"/>
  <c r="V32" i="5"/>
  <c r="E32" i="5"/>
  <c r="X32" i="5" s="1"/>
  <c r="V33" i="5"/>
  <c r="E33" i="5"/>
  <c r="X33" i="5" s="1"/>
  <c r="V34" i="5"/>
  <c r="E34" i="5"/>
  <c r="X34" i="5" s="1"/>
  <c r="V35" i="5"/>
  <c r="E35" i="5"/>
  <c r="V36" i="5"/>
  <c r="E36" i="5"/>
  <c r="X36" i="5" s="1"/>
  <c r="V37" i="5"/>
  <c r="E37" i="5"/>
  <c r="X37" i="5" s="1"/>
  <c r="V38" i="5"/>
  <c r="E38" i="5"/>
  <c r="X38" i="5" s="1"/>
  <c r="V39" i="5"/>
  <c r="E39" i="5"/>
  <c r="X39" i="5" s="1"/>
  <c r="V40" i="5"/>
  <c r="E40" i="5"/>
  <c r="X40" i="5" s="1"/>
  <c r="V41" i="5"/>
  <c r="E41" i="5"/>
  <c r="X41" i="5" s="1"/>
  <c r="V42" i="5"/>
  <c r="E42" i="5"/>
  <c r="X42" i="5" s="1"/>
  <c r="V43" i="5"/>
  <c r="E43" i="5"/>
  <c r="V44" i="5"/>
  <c r="E44" i="5"/>
  <c r="X44" i="5" s="1"/>
  <c r="V45" i="5"/>
  <c r="E45" i="5"/>
  <c r="X45" i="5" s="1"/>
  <c r="V46" i="5"/>
  <c r="E46" i="5"/>
  <c r="X46" i="5" s="1"/>
  <c r="V47" i="5"/>
  <c r="E47" i="5"/>
  <c r="V48" i="5"/>
  <c r="E48" i="5"/>
  <c r="X48" i="5" s="1"/>
  <c r="V49" i="5"/>
  <c r="E49" i="5"/>
  <c r="X49" i="5" s="1"/>
  <c r="V50" i="5"/>
  <c r="E50" i="5"/>
  <c r="X50" i="5" s="1"/>
  <c r="V51" i="5"/>
  <c r="E51" i="5"/>
  <c r="V52" i="5"/>
  <c r="E52" i="5"/>
  <c r="X52" i="5" s="1"/>
  <c r="V53" i="5"/>
  <c r="E53" i="5"/>
  <c r="X53" i="5" s="1"/>
  <c r="V54" i="5"/>
  <c r="E54" i="5"/>
  <c r="X54" i="5" s="1"/>
  <c r="V55" i="5"/>
  <c r="E55" i="5"/>
  <c r="V56" i="5"/>
  <c r="E56" i="5"/>
  <c r="X56" i="5" s="1"/>
  <c r="V57" i="5"/>
  <c r="E57" i="5"/>
  <c r="X57" i="5" s="1"/>
  <c r="V58" i="5"/>
  <c r="E58" i="5"/>
  <c r="X58" i="5" s="1"/>
  <c r="V59" i="5"/>
  <c r="E59" i="5"/>
  <c r="V60" i="5"/>
  <c r="E60" i="5"/>
  <c r="X60" i="5" s="1"/>
  <c r="V61" i="5"/>
  <c r="E61" i="5"/>
  <c r="X61" i="5" s="1"/>
  <c r="V62" i="5"/>
  <c r="E62" i="5"/>
  <c r="X62" i="5" s="1"/>
  <c r="V63" i="5"/>
  <c r="E63" i="5"/>
  <c r="V64" i="5"/>
  <c r="E64" i="5"/>
  <c r="X64" i="5" s="1"/>
  <c r="V65" i="5"/>
  <c r="E65" i="5"/>
  <c r="X65" i="5" s="1"/>
  <c r="V66" i="5"/>
  <c r="E66" i="5"/>
  <c r="X66" i="5" s="1"/>
  <c r="V67" i="5"/>
  <c r="E67" i="5"/>
  <c r="V68" i="5"/>
  <c r="E68" i="5"/>
  <c r="X68" i="5" s="1"/>
  <c r="V69" i="5"/>
  <c r="E69" i="5"/>
  <c r="X69" i="5" s="1"/>
  <c r="V70" i="5"/>
  <c r="E70" i="5"/>
  <c r="X70" i="5" s="1"/>
  <c r="V71" i="5"/>
  <c r="E71" i="5"/>
  <c r="V72" i="5"/>
  <c r="E72" i="5"/>
  <c r="X72" i="5" s="1"/>
  <c r="V73" i="5"/>
  <c r="E73" i="5"/>
  <c r="X73" i="5" s="1"/>
  <c r="V74" i="5"/>
  <c r="E74" i="5"/>
  <c r="X74" i="5" s="1"/>
  <c r="V75" i="5"/>
  <c r="E75" i="5"/>
  <c r="V76" i="5"/>
  <c r="E76" i="5"/>
  <c r="X76" i="5" s="1"/>
  <c r="V77" i="5"/>
  <c r="E77" i="5"/>
  <c r="X77" i="5" s="1"/>
  <c r="V78" i="5"/>
  <c r="E78" i="5"/>
  <c r="X78" i="5" s="1"/>
  <c r="V79" i="5"/>
  <c r="E79" i="5"/>
  <c r="X79" i="5" s="1"/>
  <c r="V80" i="5"/>
  <c r="E80" i="5"/>
  <c r="X80" i="5" s="1"/>
  <c r="V81" i="5"/>
  <c r="E81" i="5"/>
  <c r="X81" i="5" s="1"/>
  <c r="V82" i="5"/>
  <c r="E82" i="5"/>
  <c r="X82" i="5" s="1"/>
  <c r="V83" i="5"/>
  <c r="E83" i="5"/>
  <c r="V84" i="5"/>
  <c r="E84" i="5"/>
  <c r="X84" i="5" s="1"/>
  <c r="V85" i="5"/>
  <c r="E85" i="5"/>
  <c r="X85" i="5" s="1"/>
  <c r="V86" i="5"/>
  <c r="E86" i="5"/>
  <c r="X86" i="5" s="1"/>
  <c r="V87" i="5"/>
  <c r="E87" i="5"/>
  <c r="V88" i="5"/>
  <c r="E88" i="5"/>
  <c r="X88" i="5" s="1"/>
  <c r="V89" i="5"/>
  <c r="E89" i="5"/>
  <c r="X89" i="5" s="1"/>
  <c r="V90" i="5"/>
  <c r="E90" i="5"/>
  <c r="X90" i="5" s="1"/>
  <c r="V91" i="5"/>
  <c r="E91" i="5"/>
  <c r="V92" i="5"/>
  <c r="E92" i="5"/>
  <c r="X92" i="5" s="1"/>
  <c r="V93" i="5"/>
  <c r="E93" i="5"/>
  <c r="X93" i="5" s="1"/>
  <c r="V94" i="5"/>
  <c r="E94" i="5"/>
  <c r="X94" i="5" s="1"/>
  <c r="V95" i="5"/>
  <c r="E95" i="5"/>
  <c r="X95" i="5" s="1"/>
  <c r="V96" i="5"/>
  <c r="E96" i="5"/>
  <c r="X96" i="5" s="1"/>
  <c r="V97" i="5"/>
  <c r="E97" i="5"/>
  <c r="X97" i="5" s="1"/>
  <c r="V98" i="5"/>
  <c r="E98" i="5"/>
  <c r="V99" i="5"/>
  <c r="E99" i="5"/>
  <c r="V100" i="5"/>
  <c r="E100" i="5"/>
  <c r="X100" i="5" s="1"/>
  <c r="V101" i="5"/>
  <c r="E101" i="5"/>
  <c r="X101" i="5" s="1"/>
  <c r="V102" i="5"/>
  <c r="E102" i="5"/>
  <c r="X102" i="5" s="1"/>
  <c r="V103" i="5"/>
  <c r="E103" i="5"/>
  <c r="V104" i="5"/>
  <c r="E104" i="5"/>
  <c r="X104" i="5" s="1"/>
  <c r="V105" i="5"/>
  <c r="E105" i="5"/>
  <c r="X105" i="5" s="1"/>
  <c r="V106" i="5"/>
  <c r="E106" i="5"/>
  <c r="X106" i="5" s="1"/>
  <c r="V107" i="5"/>
  <c r="E107" i="5"/>
  <c r="X107" i="5" s="1"/>
  <c r="V108" i="5"/>
  <c r="E108" i="5"/>
  <c r="X108" i="5" s="1"/>
  <c r="V109" i="5"/>
  <c r="E109" i="5"/>
  <c r="X109" i="5" s="1"/>
  <c r="V110" i="5"/>
  <c r="E110" i="5"/>
  <c r="X110" i="5" s="1"/>
  <c r="V111" i="5"/>
  <c r="E111" i="5"/>
  <c r="V112" i="5"/>
  <c r="E112" i="5"/>
  <c r="X112" i="5" s="1"/>
  <c r="V113" i="5"/>
  <c r="E113" i="5"/>
  <c r="X113" i="5" s="1"/>
  <c r="V114" i="5"/>
  <c r="E114" i="5"/>
  <c r="X114" i="5" s="1"/>
  <c r="V115" i="5"/>
  <c r="E115" i="5"/>
  <c r="V116" i="5"/>
  <c r="E116" i="5"/>
  <c r="X116" i="5" s="1"/>
  <c r="V117" i="5"/>
  <c r="E117" i="5"/>
  <c r="X117" i="5" s="1"/>
  <c r="V118" i="5"/>
  <c r="E118" i="5"/>
  <c r="V119" i="5"/>
  <c r="E119" i="5"/>
  <c r="V120" i="5"/>
  <c r="E120" i="5"/>
  <c r="X120" i="5" s="1"/>
  <c r="V121" i="5"/>
  <c r="E121" i="5"/>
  <c r="X121" i="5" s="1"/>
  <c r="V122" i="5"/>
  <c r="E122" i="5"/>
  <c r="X122" i="5" s="1"/>
  <c r="V123" i="5"/>
  <c r="E123" i="5"/>
  <c r="X123" i="5" s="1"/>
  <c r="V124" i="5"/>
  <c r="E124" i="5"/>
  <c r="X124" i="5" s="1"/>
  <c r="V125" i="5"/>
  <c r="E125" i="5"/>
  <c r="X125" i="5" s="1"/>
  <c r="V126" i="5"/>
  <c r="E126" i="5"/>
  <c r="X126" i="5" s="1"/>
  <c r="V127" i="5"/>
  <c r="E127" i="5"/>
  <c r="X127" i="5" s="1"/>
  <c r="V128" i="5"/>
  <c r="E128" i="5"/>
  <c r="X128" i="5" s="1"/>
  <c r="V129" i="5"/>
  <c r="E129" i="5"/>
  <c r="X129" i="5" s="1"/>
  <c r="V130" i="5"/>
  <c r="E130" i="5"/>
  <c r="V131" i="5"/>
  <c r="E131" i="5"/>
  <c r="V132" i="5"/>
  <c r="E132" i="5"/>
  <c r="X132" i="5" s="1"/>
  <c r="V133" i="5"/>
  <c r="E133" i="5"/>
  <c r="X133" i="5" s="1"/>
  <c r="V134" i="5"/>
  <c r="E134" i="5"/>
  <c r="X134" i="5" s="1"/>
  <c r="V135" i="5"/>
  <c r="E135" i="5"/>
  <c r="V136" i="5"/>
  <c r="E136" i="5"/>
  <c r="X136" i="5" s="1"/>
  <c r="V137" i="5"/>
  <c r="E137" i="5"/>
  <c r="X137" i="5" s="1"/>
  <c r="V138" i="5"/>
  <c r="E138" i="5"/>
  <c r="X138" i="5" s="1"/>
  <c r="V139" i="5"/>
  <c r="E139" i="5"/>
  <c r="V140" i="5"/>
  <c r="E140" i="5"/>
  <c r="X140" i="5" s="1"/>
  <c r="V141" i="5"/>
  <c r="E141" i="5"/>
  <c r="X141" i="5" s="1"/>
  <c r="V142" i="5"/>
  <c r="E142" i="5"/>
  <c r="X142" i="5" s="1"/>
  <c r="V143" i="5"/>
  <c r="E143" i="5"/>
  <c r="X143" i="5" s="1"/>
  <c r="V144" i="5"/>
  <c r="E144" i="5"/>
  <c r="X144" i="5" s="1"/>
  <c r="V145" i="5"/>
  <c r="E145" i="5"/>
  <c r="X145" i="5" s="1"/>
  <c r="V146" i="5"/>
  <c r="E146" i="5"/>
  <c r="X146" i="5" s="1"/>
  <c r="V147" i="5"/>
  <c r="E147" i="5"/>
  <c r="V148" i="5"/>
  <c r="E148" i="5"/>
  <c r="X148" i="5" s="1"/>
  <c r="V149" i="5"/>
  <c r="E149" i="5"/>
  <c r="X149" i="5" s="1"/>
  <c r="V150" i="5"/>
  <c r="E150" i="5"/>
  <c r="X150" i="5" s="1"/>
  <c r="V151" i="5"/>
  <c r="E151" i="5"/>
  <c r="V152" i="5"/>
  <c r="E152" i="5"/>
  <c r="X152" i="5" s="1"/>
  <c r="V153" i="5"/>
  <c r="E153" i="5"/>
  <c r="X153" i="5" s="1"/>
  <c r="V154" i="5"/>
  <c r="E154" i="5"/>
  <c r="X154" i="5" s="1"/>
  <c r="V155" i="5"/>
  <c r="E155" i="5"/>
  <c r="X155" i="5" s="1"/>
  <c r="V156" i="5"/>
  <c r="E156" i="5"/>
  <c r="X156" i="5" s="1"/>
  <c r="V157" i="5"/>
  <c r="E157" i="5"/>
  <c r="X157" i="5" s="1"/>
  <c r="V158" i="5"/>
  <c r="E158" i="5"/>
  <c r="X158" i="5" s="1"/>
  <c r="V159" i="5"/>
  <c r="E159" i="5"/>
  <c r="X159" i="5" s="1"/>
  <c r="V160" i="5"/>
  <c r="E160" i="5"/>
  <c r="X160" i="5" s="1"/>
  <c r="V161" i="5"/>
  <c r="E161" i="5"/>
  <c r="X161" i="5" s="1"/>
  <c r="V162" i="5"/>
  <c r="E162" i="5"/>
  <c r="X162" i="5" s="1"/>
  <c r="V163" i="5"/>
  <c r="E163" i="5"/>
  <c r="V164" i="5"/>
  <c r="E164" i="5"/>
  <c r="X164" i="5" s="1"/>
  <c r="V165" i="5"/>
  <c r="E165" i="5"/>
  <c r="X165" i="5" s="1"/>
  <c r="V166" i="5"/>
  <c r="E166" i="5"/>
  <c r="X166" i="5" s="1"/>
  <c r="V167" i="5"/>
  <c r="E167" i="5"/>
  <c r="V168" i="5"/>
  <c r="E168" i="5"/>
  <c r="X168" i="5" s="1"/>
  <c r="V169" i="5"/>
  <c r="E169" i="5"/>
  <c r="X169" i="5" s="1"/>
  <c r="V170" i="5"/>
  <c r="E170" i="5"/>
  <c r="X170" i="5" s="1"/>
  <c r="V171" i="5"/>
  <c r="E171" i="5"/>
  <c r="X171" i="5" s="1"/>
  <c r="V172" i="5"/>
  <c r="E172" i="5"/>
  <c r="X172" i="5" s="1"/>
  <c r="V173" i="5"/>
  <c r="E173" i="5"/>
  <c r="X173" i="5" s="1"/>
  <c r="V174" i="5"/>
  <c r="E174" i="5"/>
  <c r="X174" i="5" s="1"/>
  <c r="V175" i="5"/>
  <c r="E175" i="5"/>
  <c r="X175" i="5" s="1"/>
  <c r="V176" i="5"/>
  <c r="E176" i="5"/>
  <c r="X176" i="5" s="1"/>
  <c r="V177" i="5"/>
  <c r="E177" i="5"/>
  <c r="X177" i="5" s="1"/>
  <c r="V178" i="5"/>
  <c r="E178" i="5"/>
  <c r="X178" i="5" s="1"/>
  <c r="V179" i="5"/>
  <c r="E179" i="5"/>
  <c r="V180" i="5"/>
  <c r="E180" i="5"/>
  <c r="X180" i="5" s="1"/>
  <c r="V181" i="5"/>
  <c r="E181" i="5"/>
  <c r="X181" i="5" s="1"/>
  <c r="V182" i="5"/>
  <c r="E182" i="5"/>
  <c r="X182" i="5" s="1"/>
  <c r="V183" i="5"/>
  <c r="E183" i="5"/>
  <c r="X183" i="5" s="1"/>
  <c r="V184" i="5"/>
  <c r="E184" i="5"/>
  <c r="X184" i="5" s="1"/>
  <c r="V185" i="5"/>
  <c r="E185" i="5"/>
  <c r="X185" i="5" s="1"/>
  <c r="V186" i="5"/>
  <c r="E186" i="5"/>
  <c r="X186" i="5" s="1"/>
  <c r="V187" i="5"/>
  <c r="E187" i="5"/>
  <c r="X187" i="5" s="1"/>
  <c r="V188" i="5"/>
  <c r="E188" i="5"/>
  <c r="X188" i="5" s="1"/>
  <c r="V189" i="5"/>
  <c r="E189" i="5"/>
  <c r="X189" i="5" s="1"/>
  <c r="V190" i="5"/>
  <c r="E190" i="5"/>
  <c r="X190" i="5" s="1"/>
  <c r="V191" i="5"/>
  <c r="E191" i="5"/>
  <c r="V192" i="5"/>
  <c r="E192" i="5"/>
  <c r="X192" i="5" s="1"/>
  <c r="V193" i="5"/>
  <c r="E193" i="5"/>
  <c r="X193" i="5" s="1"/>
  <c r="V194" i="5"/>
  <c r="E194" i="5"/>
  <c r="X194" i="5" s="1"/>
  <c r="V195" i="5"/>
  <c r="E195" i="5"/>
  <c r="X195" i="5" s="1"/>
  <c r="V196" i="5"/>
  <c r="E196" i="5"/>
  <c r="X196" i="5" s="1"/>
  <c r="V197" i="5"/>
  <c r="E197" i="5"/>
  <c r="X197" i="5" s="1"/>
  <c r="V198" i="5"/>
  <c r="E198" i="5"/>
  <c r="X198" i="5" s="1"/>
  <c r="V199" i="5"/>
  <c r="E199" i="5"/>
  <c r="V200" i="5"/>
  <c r="E200" i="5"/>
  <c r="X200" i="5" s="1"/>
  <c r="V201" i="5"/>
  <c r="E201" i="5"/>
  <c r="X201" i="5" s="1"/>
  <c r="V202" i="5"/>
  <c r="E202" i="5"/>
  <c r="X202" i="5" s="1"/>
  <c r="V203" i="5"/>
  <c r="E203" i="5"/>
  <c r="X203" i="5" s="1"/>
  <c r="V204" i="5"/>
  <c r="E204" i="5"/>
  <c r="X204" i="5" s="1"/>
  <c r="V205" i="5"/>
  <c r="E205" i="5"/>
  <c r="X205" i="5" s="1"/>
  <c r="V206" i="5"/>
  <c r="E206" i="5"/>
  <c r="V207" i="5"/>
  <c r="E207" i="5"/>
  <c r="V208" i="5"/>
  <c r="E208" i="5"/>
  <c r="X208" i="5" s="1"/>
  <c r="V209" i="5"/>
  <c r="E209" i="5"/>
  <c r="X209" i="5" s="1"/>
  <c r="V210" i="5"/>
  <c r="E210" i="5"/>
  <c r="X210" i="5" s="1"/>
  <c r="V211" i="5"/>
  <c r="E211" i="5"/>
  <c r="V212" i="5"/>
  <c r="E212" i="5"/>
  <c r="X212" i="5" s="1"/>
  <c r="V213" i="5"/>
  <c r="E213" i="5"/>
  <c r="X213" i="5" s="1"/>
  <c r="V214" i="5"/>
  <c r="E214" i="5"/>
  <c r="X214" i="5" s="1"/>
  <c r="V215" i="5"/>
  <c r="E215" i="5"/>
  <c r="V216" i="5"/>
  <c r="E216" i="5"/>
  <c r="X216" i="5" s="1"/>
  <c r="V217" i="5"/>
  <c r="E217" i="5"/>
  <c r="X217" i="5" s="1"/>
  <c r="V218" i="5"/>
  <c r="E218" i="5"/>
  <c r="V219" i="5"/>
  <c r="E219" i="5"/>
  <c r="V220" i="5"/>
  <c r="E220" i="5"/>
  <c r="X220" i="5" s="1"/>
  <c r="V221" i="5"/>
  <c r="E221" i="5"/>
  <c r="X221" i="5" s="1"/>
  <c r="V222" i="5"/>
  <c r="E222" i="5"/>
  <c r="X222" i="5" s="1"/>
  <c r="V223" i="5"/>
  <c r="E223" i="5"/>
  <c r="X223" i="5" s="1"/>
  <c r="V224" i="5"/>
  <c r="E224" i="5"/>
  <c r="X224" i="5" s="1"/>
  <c r="V225" i="5"/>
  <c r="E225" i="5"/>
  <c r="X225" i="5" s="1"/>
  <c r="V226" i="5"/>
  <c r="E226" i="5"/>
  <c r="X226" i="5" s="1"/>
  <c r="V227" i="5"/>
  <c r="E227" i="5"/>
  <c r="X227" i="5" s="1"/>
  <c r="V228" i="5"/>
  <c r="E228" i="5"/>
  <c r="X228" i="5" s="1"/>
  <c r="V229" i="5"/>
  <c r="E229" i="5"/>
  <c r="X229" i="5" s="1"/>
  <c r="V230" i="5"/>
  <c r="E230" i="5"/>
  <c r="X230" i="5" s="1"/>
  <c r="V231" i="5"/>
  <c r="E231" i="5"/>
  <c r="V232" i="5"/>
  <c r="E232" i="5"/>
  <c r="X232" i="5" s="1"/>
  <c r="V233" i="5"/>
  <c r="E233" i="5"/>
  <c r="X233" i="5" s="1"/>
  <c r="V234" i="5"/>
  <c r="E234" i="5"/>
  <c r="X234" i="5" s="1"/>
  <c r="V235" i="5"/>
  <c r="E235" i="5"/>
  <c r="X235" i="5" s="1"/>
  <c r="V236" i="5"/>
  <c r="E236" i="5"/>
  <c r="X236" i="5" s="1"/>
  <c r="V237" i="5"/>
  <c r="E237" i="5"/>
  <c r="X237" i="5" s="1"/>
  <c r="V238" i="5"/>
  <c r="E238" i="5"/>
  <c r="X238" i="5" s="1"/>
  <c r="V239" i="5"/>
  <c r="E239" i="5"/>
  <c r="V240" i="5"/>
  <c r="E240" i="5"/>
  <c r="X240" i="5" s="1"/>
  <c r="V241" i="5"/>
  <c r="E241" i="5"/>
  <c r="X241" i="5" s="1"/>
  <c r="V242" i="5"/>
  <c r="E242" i="5"/>
  <c r="X242" i="5" s="1"/>
  <c r="V243" i="5"/>
  <c r="E243" i="5"/>
  <c r="V244" i="5"/>
  <c r="E244" i="5"/>
  <c r="X244" i="5" s="1"/>
  <c r="V245" i="5"/>
  <c r="E245" i="5"/>
  <c r="X245" i="5" s="1"/>
  <c r="V246" i="5"/>
  <c r="E246" i="5"/>
  <c r="X246" i="5" s="1"/>
  <c r="V247" i="5"/>
  <c r="E247" i="5"/>
  <c r="X247" i="5" s="1"/>
  <c r="V248" i="5"/>
  <c r="E248" i="5"/>
  <c r="X248" i="5" s="1"/>
  <c r="V249" i="5"/>
  <c r="E249" i="5"/>
  <c r="X249" i="5" s="1"/>
  <c r="V250" i="5"/>
  <c r="E250" i="5"/>
  <c r="X250" i="5" s="1"/>
  <c r="V251" i="5"/>
  <c r="E251" i="5"/>
  <c r="V252" i="5"/>
  <c r="E252" i="5"/>
  <c r="X252" i="5" s="1"/>
  <c r="V253" i="5"/>
  <c r="E253" i="5"/>
  <c r="X253" i="5" s="1"/>
  <c r="V254" i="5"/>
  <c r="E254" i="5"/>
  <c r="V255" i="5"/>
  <c r="E255" i="5"/>
  <c r="V256" i="5"/>
  <c r="E256" i="5"/>
  <c r="X256" i="5" s="1"/>
  <c r="V257" i="5"/>
  <c r="E257" i="5"/>
  <c r="X257" i="5" s="1"/>
  <c r="V258" i="5"/>
  <c r="E258" i="5"/>
  <c r="X258" i="5" s="1"/>
  <c r="V259" i="5"/>
  <c r="E259" i="5"/>
  <c r="V260" i="5"/>
  <c r="E260" i="5"/>
  <c r="X260" i="5" s="1"/>
  <c r="V261" i="5"/>
  <c r="E261" i="5"/>
  <c r="X261" i="5" s="1"/>
  <c r="V262" i="5"/>
  <c r="E262" i="5"/>
  <c r="X262" i="5" s="1"/>
  <c r="V263" i="5"/>
  <c r="E263" i="5"/>
  <c r="X263" i="5" s="1"/>
  <c r="V264" i="5"/>
  <c r="E264" i="5"/>
  <c r="X264" i="5" s="1"/>
  <c r="V265" i="5"/>
  <c r="E265" i="5"/>
  <c r="X265" i="5" s="1"/>
  <c r="V266" i="5"/>
  <c r="E266" i="5"/>
  <c r="X266" i="5" s="1"/>
  <c r="V267" i="5"/>
  <c r="E267" i="5"/>
  <c r="V268" i="5"/>
  <c r="E268" i="5"/>
  <c r="X268" i="5" s="1"/>
  <c r="V269" i="5"/>
  <c r="E269" i="5"/>
  <c r="X269" i="5" s="1"/>
  <c r="V270" i="5"/>
  <c r="E270" i="5"/>
  <c r="X270" i="5" s="1"/>
  <c r="V271" i="5"/>
  <c r="E271" i="5"/>
  <c r="X271" i="5" s="1"/>
  <c r="V272" i="5"/>
  <c r="E272" i="5"/>
  <c r="X272" i="5" s="1"/>
  <c r="V273" i="5"/>
  <c r="E273" i="5"/>
  <c r="X273" i="5" s="1"/>
  <c r="V274" i="5"/>
  <c r="E274" i="5"/>
  <c r="X274" i="5" s="1"/>
  <c r="V275" i="5"/>
  <c r="E275" i="5"/>
  <c r="X275" i="5" s="1"/>
  <c r="V276" i="5"/>
  <c r="E276" i="5"/>
  <c r="X276" i="5" s="1"/>
  <c r="V277" i="5"/>
  <c r="E277" i="5"/>
  <c r="X277" i="5" s="1"/>
  <c r="V278" i="5"/>
  <c r="E278" i="5"/>
  <c r="X278" i="5" s="1"/>
  <c r="V279" i="5"/>
  <c r="E279" i="5"/>
  <c r="V280" i="5"/>
  <c r="E280" i="5"/>
  <c r="X280" i="5" s="1"/>
  <c r="V281" i="5"/>
  <c r="E281" i="5"/>
  <c r="X281" i="5" s="1"/>
  <c r="V282" i="5"/>
  <c r="E282" i="5"/>
  <c r="X282" i="5" s="1"/>
  <c r="V283" i="5"/>
  <c r="E283" i="5"/>
  <c r="X283" i="5" s="1"/>
  <c r="V284" i="5"/>
  <c r="E284" i="5"/>
  <c r="X284" i="5" s="1"/>
  <c r="V285" i="5"/>
  <c r="E285" i="5"/>
  <c r="X285" i="5" s="1"/>
  <c r="V286" i="5"/>
  <c r="E286" i="5"/>
  <c r="X286" i="5" s="1"/>
  <c r="V287" i="5"/>
  <c r="E287" i="5"/>
  <c r="V288" i="5"/>
  <c r="E288" i="5"/>
  <c r="X288" i="5" s="1"/>
  <c r="V289" i="5"/>
  <c r="E289" i="5"/>
  <c r="X289" i="5" s="1"/>
  <c r="V290" i="5"/>
  <c r="E290" i="5"/>
  <c r="X290" i="5" s="1"/>
  <c r="V291" i="5"/>
  <c r="E291" i="5"/>
  <c r="X291" i="5" s="1"/>
  <c r="V292" i="5"/>
  <c r="E292" i="5"/>
  <c r="X292" i="5" s="1"/>
  <c r="V293" i="5"/>
  <c r="E293" i="5"/>
  <c r="X293" i="5" s="1"/>
  <c r="V294" i="5"/>
  <c r="E294" i="5"/>
  <c r="X294" i="5" s="1"/>
  <c r="V295" i="5"/>
  <c r="E295" i="5"/>
  <c r="X295" i="5" s="1"/>
  <c r="V296" i="5"/>
  <c r="E296" i="5"/>
  <c r="X296" i="5" s="1"/>
  <c r="V297" i="5"/>
  <c r="E297" i="5"/>
  <c r="X297" i="5" s="1"/>
  <c r="V298" i="5"/>
  <c r="E298" i="5"/>
  <c r="X298" i="5" s="1"/>
  <c r="V299" i="5"/>
  <c r="E299" i="5"/>
  <c r="X299" i="5" s="1"/>
  <c r="V300" i="5"/>
  <c r="E300" i="5"/>
  <c r="X300" i="5" s="1"/>
  <c r="V301" i="5"/>
  <c r="E301" i="5"/>
  <c r="X301" i="5" s="1"/>
  <c r="V302" i="5"/>
  <c r="E302" i="5"/>
  <c r="X302" i="5" s="1"/>
  <c r="V303" i="5"/>
  <c r="E303" i="5"/>
  <c r="V304" i="5"/>
  <c r="E304" i="5"/>
  <c r="X304" i="5" s="1"/>
  <c r="V305" i="5"/>
  <c r="E305" i="5"/>
  <c r="X305" i="5" s="1"/>
  <c r="V306" i="5"/>
  <c r="E306" i="5"/>
  <c r="X306" i="5" s="1"/>
  <c r="V307" i="5"/>
  <c r="E307" i="5"/>
  <c r="V308" i="5"/>
  <c r="E308" i="5"/>
  <c r="X308" i="5" s="1"/>
  <c r="V309" i="5"/>
  <c r="E309" i="5"/>
  <c r="X309" i="5" s="1"/>
  <c r="V310" i="5"/>
  <c r="E310" i="5"/>
  <c r="X310" i="5" s="1"/>
  <c r="V311" i="5"/>
  <c r="E311" i="5"/>
  <c r="V312" i="5"/>
  <c r="E312" i="5"/>
  <c r="X312" i="5" s="1"/>
  <c r="V313" i="5"/>
  <c r="E313" i="5"/>
  <c r="X313" i="5" s="1"/>
  <c r="V314" i="5"/>
  <c r="E314" i="5"/>
  <c r="X314" i="5" s="1"/>
  <c r="V315" i="5"/>
  <c r="E315" i="5"/>
  <c r="V316" i="5"/>
  <c r="E316" i="5"/>
  <c r="X316" i="5" s="1"/>
  <c r="V317" i="5"/>
  <c r="E317" i="5"/>
  <c r="X317" i="5" s="1"/>
  <c r="V318" i="5"/>
  <c r="E318" i="5"/>
  <c r="X318" i="5" s="1"/>
  <c r="V319" i="5"/>
  <c r="E319" i="5"/>
  <c r="V320" i="5"/>
  <c r="E320" i="5"/>
  <c r="X320" i="5" s="1"/>
  <c r="V321" i="5"/>
  <c r="E321" i="5"/>
  <c r="X321" i="5" s="1"/>
  <c r="V322" i="5"/>
  <c r="E322" i="5"/>
  <c r="V323" i="5"/>
  <c r="E323" i="5"/>
  <c r="V324" i="5"/>
  <c r="E324" i="5"/>
  <c r="X324" i="5" s="1"/>
  <c r="V325" i="5"/>
  <c r="E325" i="5"/>
  <c r="X325" i="5" s="1"/>
  <c r="V326" i="5"/>
  <c r="E326" i="5"/>
  <c r="X326" i="5" s="1"/>
  <c r="V327" i="5"/>
  <c r="E327" i="5"/>
  <c r="V328" i="5"/>
  <c r="E328" i="5"/>
  <c r="X328" i="5" s="1"/>
  <c r="V329" i="5"/>
  <c r="E329" i="5"/>
  <c r="X329" i="5" s="1"/>
  <c r="V330" i="5"/>
  <c r="E330" i="5"/>
  <c r="X330" i="5" s="1"/>
  <c r="V331" i="5"/>
  <c r="E331" i="5"/>
  <c r="V332" i="5"/>
  <c r="E332" i="5"/>
  <c r="X332" i="5" s="1"/>
  <c r="V333" i="5"/>
  <c r="E333" i="5"/>
  <c r="X333" i="5" s="1"/>
  <c r="V334" i="5"/>
  <c r="E334" i="5"/>
  <c r="X334" i="5" s="1"/>
  <c r="V335" i="5"/>
  <c r="E335" i="5"/>
  <c r="V336" i="5"/>
  <c r="E336" i="5"/>
  <c r="X336" i="5" s="1"/>
  <c r="V337" i="5"/>
  <c r="E337" i="5"/>
  <c r="X337" i="5" s="1"/>
  <c r="V338" i="5"/>
  <c r="E338" i="5"/>
  <c r="V339" i="5"/>
  <c r="E339" i="5"/>
  <c r="V340" i="5"/>
  <c r="E340" i="5"/>
  <c r="X340" i="5" s="1"/>
  <c r="V341" i="5"/>
  <c r="E341" i="5"/>
  <c r="X341" i="5" s="1"/>
  <c r="V342" i="5"/>
  <c r="E342" i="5"/>
  <c r="X342" i="5" s="1"/>
  <c r="V343" i="5"/>
  <c r="E343" i="5"/>
  <c r="V344" i="5"/>
  <c r="E344" i="5"/>
  <c r="X344" i="5" s="1"/>
  <c r="V345" i="5"/>
  <c r="E345" i="5"/>
  <c r="X345" i="5" s="1"/>
  <c r="V346" i="5"/>
  <c r="E346" i="5"/>
  <c r="X346" i="5" s="1"/>
  <c r="V347" i="5"/>
  <c r="E347" i="5"/>
  <c r="V348" i="5"/>
  <c r="E348" i="5"/>
  <c r="X348" i="5" s="1"/>
  <c r="V349" i="5"/>
  <c r="E349" i="5"/>
  <c r="X349" i="5" s="1"/>
  <c r="V350" i="5"/>
  <c r="E350" i="5"/>
  <c r="X350" i="5" s="1"/>
  <c r="V351" i="5"/>
  <c r="E351" i="5"/>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V364" i="5"/>
  <c r="E364" i="5"/>
  <c r="X364" i="5" s="1"/>
  <c r="V365" i="5"/>
  <c r="E365" i="5"/>
  <c r="X365" i="5" s="1"/>
  <c r="V366" i="5"/>
  <c r="E366" i="5"/>
  <c r="X366" i="5" s="1"/>
  <c r="V367" i="5"/>
  <c r="E367" i="5"/>
  <c r="V368" i="5"/>
  <c r="E368" i="5"/>
  <c r="X368" i="5" s="1"/>
  <c r="V369" i="5"/>
  <c r="E369" i="5"/>
  <c r="X369" i="5" s="1"/>
  <c r="V370" i="5"/>
  <c r="E370" i="5"/>
  <c r="X370" i="5" s="1"/>
  <c r="V371" i="5"/>
  <c r="E371" i="5"/>
  <c r="V372" i="5"/>
  <c r="E372" i="5"/>
  <c r="X372" i="5" s="1"/>
  <c r="V373" i="5"/>
  <c r="E373" i="5"/>
  <c r="X373" i="5" s="1"/>
  <c r="V374" i="5"/>
  <c r="E374" i="5"/>
  <c r="X374" i="5" s="1"/>
  <c r="V375" i="5"/>
  <c r="E375" i="5"/>
  <c r="V376" i="5"/>
  <c r="E376" i="5"/>
  <c r="X376" i="5" s="1"/>
  <c r="V377" i="5"/>
  <c r="E377" i="5"/>
  <c r="X377" i="5" s="1"/>
  <c r="V378" i="5"/>
  <c r="E378" i="5"/>
  <c r="X378" i="5" s="1"/>
  <c r="V379" i="5"/>
  <c r="E379" i="5"/>
  <c r="V380" i="5"/>
  <c r="E380" i="5"/>
  <c r="X380" i="5" s="1"/>
  <c r="V381" i="5"/>
  <c r="E381" i="5"/>
  <c r="X381" i="5" s="1"/>
  <c r="V382" i="5"/>
  <c r="E382" i="5"/>
  <c r="X382" i="5" s="1"/>
  <c r="V383" i="5"/>
  <c r="E383" i="5"/>
  <c r="V384" i="5"/>
  <c r="E384" i="5"/>
  <c r="X384" i="5" s="1"/>
  <c r="V385" i="5"/>
  <c r="E385" i="5"/>
  <c r="X385" i="5" s="1"/>
  <c r="V386" i="5"/>
  <c r="E386" i="5"/>
  <c r="X386" i="5" s="1"/>
  <c r="V387" i="5"/>
  <c r="E387" i="5"/>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V439" i="5"/>
  <c r="E439" i="5"/>
  <c r="V440" i="5"/>
  <c r="E440" i="5"/>
  <c r="X440" i="5" s="1"/>
  <c r="V441" i="5"/>
  <c r="E441" i="5"/>
  <c r="X441" i="5" s="1"/>
  <c r="V442" i="5"/>
  <c r="E442" i="5"/>
  <c r="X442" i="5" s="1"/>
  <c r="V443" i="5"/>
  <c r="E443" i="5"/>
  <c r="V444" i="5"/>
  <c r="E444" i="5"/>
  <c r="X444" i="5" s="1"/>
  <c r="V445" i="5"/>
  <c r="E445" i="5"/>
  <c r="X445" i="5" s="1"/>
  <c r="V446" i="5"/>
  <c r="E446" i="5"/>
  <c r="X446" i="5" s="1"/>
  <c r="V447" i="5"/>
  <c r="E447" i="5"/>
  <c r="V448" i="5"/>
  <c r="E448" i="5"/>
  <c r="X448" i="5" s="1"/>
  <c r="V449" i="5"/>
  <c r="E449" i="5"/>
  <c r="X449" i="5" s="1"/>
  <c r="V450" i="5"/>
  <c r="E450" i="5"/>
  <c r="V451" i="5"/>
  <c r="E451" i="5"/>
  <c r="V452" i="5"/>
  <c r="E452" i="5"/>
  <c r="X452" i="5" s="1"/>
  <c r="V453" i="5"/>
  <c r="E453" i="5"/>
  <c r="X453" i="5" s="1"/>
  <c r="V454" i="5"/>
  <c r="E454" i="5"/>
  <c r="V455" i="5"/>
  <c r="E455" i="5"/>
  <c r="X455" i="5" s="1"/>
  <c r="V456" i="5"/>
  <c r="E456" i="5"/>
  <c r="X456" i="5" s="1"/>
  <c r="V457" i="5"/>
  <c r="E457" i="5"/>
  <c r="X457" i="5" s="1"/>
  <c r="V458" i="5"/>
  <c r="E458" i="5"/>
  <c r="X458" i="5" s="1"/>
  <c r="V459" i="5"/>
  <c r="E459" i="5"/>
  <c r="V460" i="5"/>
  <c r="E460" i="5"/>
  <c r="X460" i="5" s="1"/>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V472" i="5"/>
  <c r="E472" i="5"/>
  <c r="X472" i="5" s="1"/>
  <c r="V473" i="5"/>
  <c r="E473" i="5"/>
  <c r="X473" i="5" s="1"/>
  <c r="V474" i="5"/>
  <c r="E474" i="5"/>
  <c r="X474" i="5" s="1"/>
  <c r="V475" i="5"/>
  <c r="E475" i="5"/>
  <c r="V476" i="5"/>
  <c r="E476" i="5"/>
  <c r="X476" i="5" s="1"/>
  <c r="V477" i="5"/>
  <c r="E477" i="5"/>
  <c r="X477" i="5" s="1"/>
  <c r="V478" i="5"/>
  <c r="E478" i="5"/>
  <c r="V479" i="5"/>
  <c r="E479" i="5"/>
  <c r="X479" i="5" s="1"/>
  <c r="V480" i="5"/>
  <c r="E480" i="5"/>
  <c r="X480" i="5" s="1"/>
  <c r="V481" i="5"/>
  <c r="E481" i="5"/>
  <c r="X481" i="5" s="1"/>
  <c r="V482" i="5"/>
  <c r="E482" i="5"/>
  <c r="V483" i="5"/>
  <c r="E483" i="5"/>
  <c r="V484" i="5"/>
  <c r="E484" i="5"/>
  <c r="X484" i="5" s="1"/>
  <c r="V485" i="5"/>
  <c r="E485" i="5"/>
  <c r="X485" i="5" s="1"/>
  <c r="V486" i="5"/>
  <c r="E486" i="5"/>
  <c r="V487" i="5"/>
  <c r="E487" i="5"/>
  <c r="V488" i="5"/>
  <c r="E488" i="5"/>
  <c r="X488" i="5" s="1"/>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V500" i="5"/>
  <c r="E500" i="5"/>
  <c r="X500" i="5" s="1"/>
  <c r="V501" i="5"/>
  <c r="E501" i="5"/>
  <c r="X501" i="5" s="1"/>
  <c r="V502" i="5"/>
  <c r="E502" i="5"/>
  <c r="X502" i="5" s="1"/>
  <c r="V503" i="5"/>
  <c r="E503" i="5"/>
  <c r="V504" i="5"/>
  <c r="E504" i="5"/>
  <c r="X504" i="5" s="1"/>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V516" i="5"/>
  <c r="E516" i="5"/>
  <c r="X516" i="5" s="1"/>
  <c r="V517" i="5"/>
  <c r="E517" i="5"/>
  <c r="X517" i="5" s="1"/>
  <c r="V518" i="5"/>
  <c r="E518" i="5"/>
  <c r="X518" i="5" s="1"/>
  <c r="V519" i="5"/>
  <c r="E519" i="5"/>
  <c r="V520" i="5"/>
  <c r="E520" i="5"/>
  <c r="X520" i="5" s="1"/>
  <c r="V521" i="5"/>
  <c r="E521" i="5"/>
  <c r="X521" i="5" s="1"/>
  <c r="V522" i="5"/>
  <c r="E522" i="5"/>
  <c r="V523" i="5"/>
  <c r="E523" i="5"/>
  <c r="V524" i="5"/>
  <c r="E524" i="5"/>
  <c r="X524" i="5" s="1"/>
  <c r="V525" i="5"/>
  <c r="E525" i="5"/>
  <c r="X525" i="5" s="1"/>
  <c r="V526" i="5"/>
  <c r="E526" i="5"/>
  <c r="X526" i="5" s="1"/>
  <c r="V527" i="5"/>
  <c r="E527" i="5"/>
  <c r="X527" i="5" s="1"/>
  <c r="V528" i="5"/>
  <c r="E528" i="5"/>
  <c r="X528" i="5" s="1"/>
  <c r="V529" i="5"/>
  <c r="E529" i="5"/>
  <c r="X529" i="5" s="1"/>
  <c r="V530" i="5"/>
  <c r="E530" i="5"/>
  <c r="X530" i="5" s="1"/>
  <c r="V531" i="5"/>
  <c r="E531" i="5"/>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V556" i="5"/>
  <c r="E556" i="5"/>
  <c r="X556" i="5" s="1"/>
  <c r="V557" i="5"/>
  <c r="E557" i="5"/>
  <c r="X557" i="5" s="1"/>
  <c r="V558" i="5"/>
  <c r="E558" i="5"/>
  <c r="X558" i="5" s="1"/>
  <c r="V559" i="5"/>
  <c r="E559" i="5"/>
  <c r="V560" i="5"/>
  <c r="E560" i="5"/>
  <c r="X560" i="5" s="1"/>
  <c r="V561" i="5"/>
  <c r="E561" i="5"/>
  <c r="X561" i="5" s="1"/>
  <c r="V562" i="5"/>
  <c r="E562" i="5"/>
  <c r="X562" i="5" s="1"/>
  <c r="V563" i="5"/>
  <c r="E563" i="5"/>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X576" i="5" s="1"/>
  <c r="V577" i="5"/>
  <c r="E577" i="5"/>
  <c r="X577" i="5" s="1"/>
  <c r="V578" i="5"/>
  <c r="E578" i="5"/>
  <c r="X578" i="5" s="1"/>
  <c r="V579" i="5"/>
  <c r="E579" i="5"/>
  <c r="V580" i="5"/>
  <c r="E580" i="5"/>
  <c r="X580" i="5" s="1"/>
  <c r="V581" i="5"/>
  <c r="E581" i="5"/>
  <c r="X581" i="5" s="1"/>
  <c r="V582" i="5"/>
  <c r="E582" i="5"/>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X592" i="5" s="1"/>
  <c r="V593" i="5"/>
  <c r="E593" i="5"/>
  <c r="X593" i="5" s="1"/>
  <c r="V594" i="5"/>
  <c r="E594" i="5"/>
  <c r="X594" i="5" s="1"/>
  <c r="V595" i="5"/>
  <c r="E595" i="5"/>
  <c r="V596" i="5"/>
  <c r="E596" i="5"/>
  <c r="X596" i="5" s="1"/>
  <c r="V597" i="5"/>
  <c r="E597" i="5"/>
  <c r="X597" i="5" s="1"/>
  <c r="V598" i="5"/>
  <c r="E598" i="5"/>
  <c r="X598" i="5" s="1"/>
  <c r="V599" i="5"/>
  <c r="E599" i="5"/>
  <c r="V600" i="5"/>
  <c r="E600" i="5"/>
  <c r="X600" i="5" s="1"/>
  <c r="V601" i="5"/>
  <c r="E601" i="5"/>
  <c r="X601" i="5" s="1"/>
  <c r="V602" i="5"/>
  <c r="E602" i="5"/>
  <c r="X602" i="5" s="1"/>
  <c r="V603" i="5"/>
  <c r="E603" i="5"/>
  <c r="V604" i="5"/>
  <c r="E604" i="5"/>
  <c r="X604" i="5" s="1"/>
  <c r="V605" i="5"/>
  <c r="E605" i="5"/>
  <c r="X605" i="5" s="1"/>
  <c r="V606" i="5"/>
  <c r="E606" i="5"/>
  <c r="X606" i="5" s="1"/>
  <c r="V607" i="5"/>
  <c r="E607" i="5"/>
  <c r="V608" i="5"/>
  <c r="E608" i="5"/>
  <c r="X608" i="5" s="1"/>
  <c r="V609" i="5"/>
  <c r="E609" i="5"/>
  <c r="X609" i="5" s="1"/>
  <c r="V610" i="5"/>
  <c r="E610" i="5"/>
  <c r="X610" i="5" s="1"/>
  <c r="V611" i="5"/>
  <c r="E611" i="5"/>
  <c r="V612" i="5"/>
  <c r="E612" i="5"/>
  <c r="X612" i="5" s="1"/>
  <c r="V613" i="5"/>
  <c r="E613" i="5"/>
  <c r="X613" i="5" s="1"/>
  <c r="V614" i="5"/>
  <c r="E614" i="5"/>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V631" i="5"/>
  <c r="E631" i="5"/>
  <c r="V632" i="5"/>
  <c r="E632" i="5"/>
  <c r="X632" i="5" s="1"/>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X644" i="5" s="1"/>
  <c r="V645" i="5"/>
  <c r="E645" i="5"/>
  <c r="X645" i="5" s="1"/>
  <c r="V646" i="5"/>
  <c r="E646" i="5"/>
  <c r="X646" i="5" s="1"/>
  <c r="V647" i="5"/>
  <c r="E647" i="5"/>
  <c r="V648" i="5"/>
  <c r="E648" i="5"/>
  <c r="X648" i="5" s="1"/>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V664" i="5"/>
  <c r="E664" i="5"/>
  <c r="X664" i="5" s="1"/>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X680" i="5" s="1"/>
  <c r="V681" i="5"/>
  <c r="E681" i="5"/>
  <c r="X681" i="5" s="1"/>
  <c r="V682" i="5"/>
  <c r="E682" i="5"/>
  <c r="X682" i="5" s="1"/>
  <c r="V683" i="5"/>
  <c r="E683" i="5"/>
  <c r="V684" i="5"/>
  <c r="E684" i="5"/>
  <c r="X684" i="5" s="1"/>
  <c r="V685" i="5"/>
  <c r="E685" i="5"/>
  <c r="X685" i="5" s="1"/>
  <c r="V686" i="5"/>
  <c r="E686" i="5"/>
  <c r="X686" i="5" s="1"/>
  <c r="V687" i="5"/>
  <c r="E687" i="5"/>
  <c r="V688" i="5"/>
  <c r="E688" i="5"/>
  <c r="X688" i="5" s="1"/>
  <c r="V689" i="5"/>
  <c r="E689" i="5"/>
  <c r="X689" i="5" s="1"/>
  <c r="V690" i="5"/>
  <c r="E690" i="5"/>
  <c r="X690" i="5" s="1"/>
  <c r="V691" i="5"/>
  <c r="E691" i="5"/>
  <c r="V692" i="5"/>
  <c r="E692" i="5"/>
  <c r="X692" i="5" s="1"/>
  <c r="V693" i="5"/>
  <c r="E693" i="5"/>
  <c r="X693" i="5" s="1"/>
  <c r="V694" i="5"/>
  <c r="E694" i="5"/>
  <c r="X694" i="5" s="1"/>
  <c r="V695" i="5"/>
  <c r="E695" i="5"/>
  <c r="V696" i="5"/>
  <c r="E696" i="5"/>
  <c r="X696" i="5" s="1"/>
  <c r="V697" i="5"/>
  <c r="E697" i="5"/>
  <c r="X697" i="5" s="1"/>
  <c r="V698" i="5"/>
  <c r="E698" i="5"/>
  <c r="X698" i="5" s="1"/>
  <c r="V699" i="5"/>
  <c r="E699" i="5"/>
  <c r="V700" i="5"/>
  <c r="E700" i="5"/>
  <c r="X700" i="5" s="1"/>
  <c r="V701" i="5"/>
  <c r="E701" i="5"/>
  <c r="X701" i="5" s="1"/>
  <c r="V702" i="5"/>
  <c r="E702" i="5"/>
  <c r="X702" i="5" s="1"/>
  <c r="V703" i="5"/>
  <c r="E703" i="5"/>
  <c r="V704" i="5"/>
  <c r="E704" i="5"/>
  <c r="X704" i="5" s="1"/>
  <c r="V705" i="5"/>
  <c r="E705" i="5"/>
  <c r="X705" i="5" s="1"/>
  <c r="V706" i="5"/>
  <c r="E706" i="5"/>
  <c r="X706" i="5" s="1"/>
  <c r="V707" i="5"/>
  <c r="E707" i="5"/>
  <c r="V708" i="5"/>
  <c r="E708" i="5"/>
  <c r="X708" i="5" s="1"/>
  <c r="V709" i="5"/>
  <c r="E709" i="5"/>
  <c r="X709" i="5" s="1"/>
  <c r="V710" i="5"/>
  <c r="E710" i="5"/>
  <c r="V711" i="5"/>
  <c r="E711" i="5"/>
  <c r="V712" i="5"/>
  <c r="E712" i="5"/>
  <c r="X712" i="5" s="1"/>
  <c r="V713" i="5"/>
  <c r="E713" i="5"/>
  <c r="X713" i="5" s="1"/>
  <c r="V714" i="5"/>
  <c r="E714" i="5"/>
  <c r="X714" i="5" s="1"/>
  <c r="V715" i="5"/>
  <c r="E715" i="5"/>
  <c r="V716" i="5"/>
  <c r="E716" i="5"/>
  <c r="X716" i="5" s="1"/>
  <c r="V717" i="5"/>
  <c r="E717" i="5"/>
  <c r="X717" i="5" s="1"/>
  <c r="V718" i="5"/>
  <c r="E718" i="5"/>
  <c r="X718" i="5" s="1"/>
  <c r="V719" i="5"/>
  <c r="E719" i="5"/>
  <c r="V720" i="5"/>
  <c r="E720" i="5"/>
  <c r="X720" i="5" s="1"/>
  <c r="V721" i="5"/>
  <c r="E721" i="5"/>
  <c r="X721" i="5" s="1"/>
  <c r="V722" i="5"/>
  <c r="E722" i="5"/>
  <c r="X722" i="5" s="1"/>
  <c r="V723" i="5"/>
  <c r="E723" i="5"/>
  <c r="V724" i="5"/>
  <c r="E724" i="5"/>
  <c r="X724" i="5" s="1"/>
  <c r="V725" i="5"/>
  <c r="E725" i="5"/>
  <c r="X725" i="5" s="1"/>
  <c r="V726" i="5"/>
  <c r="E726" i="5"/>
  <c r="X726" i="5" s="1"/>
  <c r="V727" i="5"/>
  <c r="E727" i="5"/>
  <c r="V728" i="5"/>
  <c r="E728" i="5"/>
  <c r="X728" i="5" s="1"/>
  <c r="V729" i="5"/>
  <c r="E729" i="5"/>
  <c r="X729" i="5" s="1"/>
  <c r="V730" i="5"/>
  <c r="E730" i="5"/>
  <c r="X730" i="5" s="1"/>
  <c r="V731" i="5"/>
  <c r="E731" i="5"/>
  <c r="V732" i="5"/>
  <c r="E732" i="5"/>
  <c r="X732" i="5" s="1"/>
  <c r="V733" i="5"/>
  <c r="E733" i="5"/>
  <c r="X733" i="5" s="1"/>
  <c r="V734" i="5"/>
  <c r="E734" i="5"/>
  <c r="X734" i="5" s="1"/>
  <c r="V735" i="5"/>
  <c r="E735" i="5"/>
  <c r="V736" i="5"/>
  <c r="E736" i="5"/>
  <c r="X736" i="5" s="1"/>
  <c r="V737" i="5"/>
  <c r="E737" i="5"/>
  <c r="X737" i="5" s="1"/>
  <c r="V738" i="5"/>
  <c r="E738" i="5"/>
  <c r="X738" i="5" s="1"/>
  <c r="V739" i="5"/>
  <c r="E739" i="5"/>
  <c r="V740" i="5"/>
  <c r="E740" i="5"/>
  <c r="X740" i="5" s="1"/>
  <c r="V741" i="5"/>
  <c r="E741" i="5"/>
  <c r="X741" i="5" s="1"/>
  <c r="V742" i="5"/>
  <c r="E742" i="5"/>
  <c r="X742" i="5" s="1"/>
  <c r="V743" i="5"/>
  <c r="E743" i="5"/>
  <c r="V744" i="5"/>
  <c r="E744" i="5"/>
  <c r="X744" i="5" s="1"/>
  <c r="V745" i="5"/>
  <c r="E745" i="5"/>
  <c r="X745" i="5" s="1"/>
  <c r="V746" i="5"/>
  <c r="E746" i="5"/>
  <c r="X746" i="5" s="1"/>
  <c r="V747" i="5"/>
  <c r="E747" i="5"/>
  <c r="V748" i="5"/>
  <c r="E748" i="5"/>
  <c r="X748" i="5" s="1"/>
  <c r="V749" i="5"/>
  <c r="E749" i="5"/>
  <c r="X749" i="5" s="1"/>
  <c r="V750" i="5"/>
  <c r="E750" i="5"/>
  <c r="X750" i="5" s="1"/>
  <c r="V751" i="5"/>
  <c r="E751" i="5"/>
  <c r="V752" i="5"/>
  <c r="E752" i="5"/>
  <c r="X752" i="5" s="1"/>
  <c r="V753" i="5"/>
  <c r="E753" i="5"/>
  <c r="X753" i="5" s="1"/>
  <c r="V754" i="5"/>
  <c r="E754" i="5"/>
  <c r="X754" i="5" s="1"/>
  <c r="V755" i="5"/>
  <c r="E755" i="5"/>
  <c r="V756" i="5"/>
  <c r="E756" i="5"/>
  <c r="X756" i="5" s="1"/>
  <c r="V757" i="5"/>
  <c r="E757" i="5"/>
  <c r="X757" i="5" s="1"/>
  <c r="V758" i="5"/>
  <c r="E758" i="5"/>
  <c r="X758" i="5" s="1"/>
  <c r="V759" i="5"/>
  <c r="E759" i="5"/>
  <c r="V760" i="5"/>
  <c r="E760" i="5"/>
  <c r="X760" i="5" s="1"/>
  <c r="V761" i="5"/>
  <c r="E761" i="5"/>
  <c r="X761" i="5" s="1"/>
  <c r="V762" i="5"/>
  <c r="E762" i="5"/>
  <c r="X762" i="5" s="1"/>
  <c r="V763" i="5"/>
  <c r="E763" i="5"/>
  <c r="V764" i="5"/>
  <c r="E764" i="5"/>
  <c r="X764" i="5" s="1"/>
  <c r="V765" i="5"/>
  <c r="E765" i="5"/>
  <c r="X765" i="5" s="1"/>
  <c r="V766" i="5"/>
  <c r="E766" i="5"/>
  <c r="X766" i="5" s="1"/>
  <c r="V767" i="5"/>
  <c r="E767" i="5"/>
  <c r="V768" i="5"/>
  <c r="E768" i="5"/>
  <c r="X768" i="5" s="1"/>
  <c r="V769" i="5"/>
  <c r="E769" i="5"/>
  <c r="X769" i="5" s="1"/>
  <c r="V770" i="5"/>
  <c r="E770" i="5"/>
  <c r="X770" i="5" s="1"/>
  <c r="V771" i="5"/>
  <c r="E771" i="5"/>
  <c r="V772" i="5"/>
  <c r="E772" i="5"/>
  <c r="X772" i="5" s="1"/>
  <c r="V773" i="5"/>
  <c r="E773" i="5"/>
  <c r="X773" i="5" s="1"/>
  <c r="V774" i="5"/>
  <c r="E774" i="5"/>
  <c r="X774" i="5" s="1"/>
  <c r="V775" i="5"/>
  <c r="E775" i="5"/>
  <c r="V776" i="5"/>
  <c r="E776" i="5"/>
  <c r="X776" i="5" s="1"/>
  <c r="V777" i="5"/>
  <c r="E777" i="5"/>
  <c r="X777" i="5" s="1"/>
  <c r="V778" i="5"/>
  <c r="E778" i="5"/>
  <c r="X778" i="5" s="1"/>
  <c r="V779" i="5"/>
  <c r="E779" i="5"/>
  <c r="V780" i="5"/>
  <c r="E780" i="5"/>
  <c r="X780" i="5" s="1"/>
  <c r="V781" i="5"/>
  <c r="E781" i="5"/>
  <c r="X781" i="5" s="1"/>
  <c r="V782" i="5"/>
  <c r="E782" i="5"/>
  <c r="X782" i="5" s="1"/>
  <c r="V783" i="5"/>
  <c r="E783" i="5"/>
  <c r="V784" i="5"/>
  <c r="E784" i="5"/>
  <c r="X784" i="5" s="1"/>
  <c r="V785" i="5"/>
  <c r="E785" i="5"/>
  <c r="X785" i="5" s="1"/>
  <c r="V786" i="5"/>
  <c r="E786" i="5"/>
  <c r="X786" i="5" s="1"/>
  <c r="V787" i="5"/>
  <c r="E787" i="5"/>
  <c r="V788" i="5"/>
  <c r="E788" i="5"/>
  <c r="X788" i="5" s="1"/>
  <c r="V789" i="5"/>
  <c r="E789" i="5"/>
  <c r="X789" i="5" s="1"/>
  <c r="V790" i="5"/>
  <c r="E790" i="5"/>
  <c r="X790" i="5" s="1"/>
  <c r="V791" i="5"/>
  <c r="E791" i="5"/>
  <c r="X791" i="5" s="1"/>
  <c r="V792" i="5"/>
  <c r="E792" i="5"/>
  <c r="X792" i="5" s="1"/>
  <c r="V793" i="5"/>
  <c r="E793" i="5"/>
  <c r="X793" i="5" s="1"/>
  <c r="V794" i="5"/>
  <c r="E794" i="5"/>
  <c r="X794" i="5" s="1"/>
  <c r="V795" i="5"/>
  <c r="E795" i="5"/>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V864" i="5"/>
  <c r="E864" i="5"/>
  <c r="X864" i="5" s="1"/>
  <c r="V865" i="5"/>
  <c r="E865" i="5"/>
  <c r="X865" i="5" s="1"/>
  <c r="V866" i="5"/>
  <c r="E866" i="5"/>
  <c r="X866" i="5" s="1"/>
  <c r="V867" i="5"/>
  <c r="E867" i="5"/>
  <c r="X867" i="5" s="1"/>
  <c r="V868" i="5"/>
  <c r="E868" i="5"/>
  <c r="X868" i="5" s="1"/>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V892" i="5"/>
  <c r="E892" i="5"/>
  <c r="X892" i="5" s="1"/>
  <c r="V893" i="5"/>
  <c r="E893" i="5"/>
  <c r="X893" i="5" s="1"/>
  <c r="V894" i="5"/>
  <c r="E894" i="5"/>
  <c r="X894" i="5" s="1"/>
  <c r="V895" i="5"/>
  <c r="E895" i="5"/>
  <c r="V896" i="5"/>
  <c r="E896" i="5"/>
  <c r="X896" i="5" s="1"/>
  <c r="V897" i="5"/>
  <c r="E897" i="5"/>
  <c r="X897" i="5" s="1"/>
  <c r="V898" i="5"/>
  <c r="E898" i="5"/>
  <c r="X898" i="5" s="1"/>
  <c r="V899" i="5"/>
  <c r="E899" i="5"/>
  <c r="V900" i="5"/>
  <c r="E900" i="5"/>
  <c r="X900" i="5" s="1"/>
  <c r="V901" i="5"/>
  <c r="E901" i="5"/>
  <c r="X901" i="5" s="1"/>
  <c r="V902" i="5"/>
  <c r="E902" i="5"/>
  <c r="X902" i="5" s="1"/>
  <c r="V903" i="5"/>
  <c r="E903" i="5"/>
  <c r="X903" i="5" s="1"/>
  <c r="V904" i="5"/>
  <c r="E904" i="5"/>
  <c r="X904" i="5" s="1"/>
  <c r="V905" i="5"/>
  <c r="E905" i="5"/>
  <c r="X905" i="5" s="1"/>
  <c r="V906" i="5"/>
  <c r="E906" i="5"/>
  <c r="X906" i="5" s="1"/>
  <c r="V907" i="5"/>
  <c r="E907" i="5"/>
  <c r="V908" i="5"/>
  <c r="E908" i="5"/>
  <c r="X908" i="5" s="1"/>
  <c r="V909" i="5"/>
  <c r="E909" i="5"/>
  <c r="X909" i="5" s="1"/>
  <c r="V910" i="5"/>
  <c r="E910" i="5"/>
  <c r="X910" i="5" s="1"/>
  <c r="V911" i="5"/>
  <c r="E911" i="5"/>
  <c r="V912" i="5"/>
  <c r="E912" i="5"/>
  <c r="X912" i="5" s="1"/>
  <c r="V913" i="5"/>
  <c r="E913" i="5"/>
  <c r="X913" i="5" s="1"/>
  <c r="V914" i="5"/>
  <c r="E914" i="5"/>
  <c r="X914" i="5" s="1"/>
  <c r="V915" i="5"/>
  <c r="E915" i="5"/>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X952" i="5" s="1"/>
  <c r="V953" i="5"/>
  <c r="E953" i="5"/>
  <c r="X953" i="5" s="1"/>
  <c r="V954" i="5"/>
  <c r="E954" i="5"/>
  <c r="X954" i="5" s="1"/>
  <c r="V955" i="5"/>
  <c r="E955" i="5"/>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V968" i="5"/>
  <c r="E968" i="5"/>
  <c r="X968" i="5" s="1"/>
  <c r="V969" i="5"/>
  <c r="E969" i="5"/>
  <c r="X969" i="5" s="1"/>
  <c r="V970" i="5"/>
  <c r="E970" i="5"/>
  <c r="X970" i="5" s="1"/>
  <c r="V971" i="5"/>
  <c r="E971" i="5"/>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X1067" i="5" s="1"/>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V1223" i="5"/>
  <c r="E1223" i="5"/>
  <c r="X1223" i="5" s="1"/>
  <c r="V1224" i="5"/>
  <c r="E1224" i="5"/>
  <c r="X1224" i="5" s="1"/>
  <c r="V1225" i="5"/>
  <c r="E1225" i="5"/>
  <c r="X1225" i="5" s="1"/>
  <c r="V1226" i="5"/>
  <c r="E1226" i="5"/>
  <c r="X1226" i="5" s="1"/>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V1288" i="5"/>
  <c r="E1288" i="5"/>
  <c r="X1288" i="5" s="1"/>
  <c r="V1289" i="5"/>
  <c r="E1289" i="5"/>
  <c r="X1289" i="5" s="1"/>
  <c r="V1290" i="5"/>
  <c r="E1290" i="5"/>
  <c r="X1290" i="5" s="1"/>
  <c r="V1291" i="5"/>
  <c r="E1291" i="5"/>
  <c r="X1291" i="5" s="1"/>
  <c r="V1292" i="5"/>
  <c r="E1292" i="5"/>
  <c r="X1292" i="5" s="1"/>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X1304" i="5" s="1"/>
  <c r="V1305" i="5"/>
  <c r="E1305" i="5"/>
  <c r="X1305" i="5" s="1"/>
  <c r="V1306" i="5"/>
  <c r="E1306" i="5"/>
  <c r="X1306" i="5" s="1"/>
  <c r="V1307" i="5"/>
  <c r="E1307" i="5"/>
  <c r="X1307" i="5" s="1"/>
  <c r="V1308" i="5"/>
  <c r="E1308" i="5"/>
  <c r="X1308" i="5" s="1"/>
  <c r="V1309" i="5"/>
  <c r="E1309" i="5"/>
  <c r="X1309" i="5" s="1"/>
  <c r="V1310" i="5"/>
  <c r="E1310" i="5"/>
  <c r="X1310" i="5" s="1"/>
  <c r="V1311" i="5"/>
  <c r="E1311" i="5"/>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X1436" i="5" s="1"/>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V1580" i="5"/>
  <c r="E1580" i="5"/>
  <c r="X1580" i="5" s="1"/>
  <c r="V1581" i="5"/>
  <c r="E1581" i="5"/>
  <c r="X1581" i="5" s="1"/>
  <c r="V1582" i="5"/>
  <c r="E1582" i="5"/>
  <c r="X1582" i="5" s="1"/>
  <c r="V1583" i="5"/>
  <c r="E1583" i="5"/>
  <c r="X1583" i="5" s="1"/>
  <c r="V1584" i="5"/>
  <c r="E1584" i="5"/>
  <c r="X1584" i="5" s="1"/>
  <c r="V1585" i="5"/>
  <c r="E1585" i="5"/>
  <c r="X1585" i="5" s="1"/>
  <c r="V1586" i="5"/>
  <c r="E1586" i="5"/>
  <c r="X1586" i="5" s="1"/>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X1595" i="5" s="1"/>
  <c r="V1596" i="5"/>
  <c r="E1596" i="5"/>
  <c r="X1596" i="5" s="1"/>
  <c r="V1597" i="5"/>
  <c r="E1597" i="5"/>
  <c r="X1597" i="5" s="1"/>
  <c r="V1598" i="5"/>
  <c r="E1598" i="5"/>
  <c r="X1598" i="5" s="1"/>
  <c r="V1599" i="5"/>
  <c r="E1599" i="5"/>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V1760" i="5"/>
  <c r="E1760" i="5"/>
  <c r="X1760" i="5" s="1"/>
  <c r="V1761" i="5"/>
  <c r="E1761" i="5"/>
  <c r="X1761" i="5" s="1"/>
  <c r="V1762" i="5"/>
  <c r="E1762" i="5"/>
  <c r="X1762" i="5" s="1"/>
  <c r="V1763" i="5"/>
  <c r="E1763" i="5"/>
  <c r="V1764" i="5"/>
  <c r="E1764" i="5"/>
  <c r="X1764" i="5" s="1"/>
  <c r="V1765" i="5"/>
  <c r="E1765" i="5"/>
  <c r="X1765" i="5" s="1"/>
  <c r="V1766" i="5"/>
  <c r="E1766" i="5"/>
  <c r="X1766" i="5" s="1"/>
  <c r="V1767" i="5"/>
  <c r="E1767" i="5"/>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V1948" i="5"/>
  <c r="E1948" i="5"/>
  <c r="X1948" i="5" s="1"/>
  <c r="V1949" i="5"/>
  <c r="E1949" i="5"/>
  <c r="X1949" i="5" s="1"/>
  <c r="V1950" i="5"/>
  <c r="E1950" i="5"/>
  <c r="X1950" i="5" s="1"/>
  <c r="V1951" i="5"/>
  <c r="E1951" i="5"/>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V2120" i="5"/>
  <c r="E2120" i="5"/>
  <c r="X2120" i="5" s="1"/>
  <c r="V2121" i="5"/>
  <c r="E2121" i="5"/>
  <c r="X2121" i="5" s="1"/>
  <c r="V2122" i="5"/>
  <c r="E2122" i="5"/>
  <c r="X2122" i="5" s="1"/>
  <c r="V2123" i="5"/>
  <c r="E2123" i="5"/>
  <c r="X2123" i="5" s="1"/>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X2159" i="5" s="1"/>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X2183" i="5" s="1"/>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V2232" i="5"/>
  <c r="E2232" i="5"/>
  <c r="X2232" i="5" s="1"/>
  <c r="V2233" i="5"/>
  <c r="E2233" i="5"/>
  <c r="X2233" i="5" s="1"/>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V2336" i="5"/>
  <c r="E2336" i="5"/>
  <c r="X2336" i="5" s="1"/>
  <c r="V2337" i="5"/>
  <c r="E2337" i="5"/>
  <c r="X2337" i="5" s="1"/>
  <c r="V2338" i="5"/>
  <c r="E2338" i="5"/>
  <c r="X2338" i="5" s="1"/>
  <c r="V2339" i="5"/>
  <c r="E2339" i="5"/>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V2415" i="5"/>
  <c r="E2415" i="5"/>
  <c r="X2415" i="5" s="1"/>
  <c r="V2416" i="5"/>
  <c r="E2416" i="5"/>
  <c r="X2416" i="5" s="1"/>
  <c r="V2417" i="5"/>
  <c r="E2417" i="5"/>
  <c r="X2417" i="5" s="1"/>
  <c r="V2418" i="5"/>
  <c r="E2418" i="5"/>
  <c r="X2418" i="5" s="1"/>
  <c r="V2419" i="5"/>
  <c r="E2419" i="5"/>
  <c r="V2420" i="5"/>
  <c r="E2420" i="5"/>
  <c r="X2420" i="5" s="1"/>
  <c r="V2421" i="5"/>
  <c r="E2421" i="5"/>
  <c r="X2421" i="5" s="1"/>
  <c r="V2422" i="5"/>
  <c r="E2422" i="5"/>
  <c r="X2422" i="5" s="1"/>
  <c r="V2423" i="5"/>
  <c r="E2423" i="5"/>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V2432" i="5"/>
  <c r="E2432" i="5"/>
  <c r="X2432" i="5" s="1"/>
  <c r="V2433" i="5"/>
  <c r="E2433" i="5"/>
  <c r="X2433" i="5" s="1"/>
  <c r="V2434" i="5"/>
  <c r="E2434" i="5"/>
  <c r="X2434" i="5" s="1"/>
  <c r="V2435" i="5"/>
  <c r="E2435" i="5"/>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s="1"/>
  <c r="B60" i="6"/>
  <c r="G60" i="6" s="1"/>
  <c r="B59" i="6"/>
  <c r="G59" i="6" s="1"/>
  <c r="B58" i="6"/>
  <c r="G58" i="6" s="1"/>
  <c r="B57" i="6"/>
  <c r="G57" i="6" s="1"/>
  <c r="B56" i="6"/>
  <c r="G56" i="6"/>
  <c r="B55" i="6"/>
  <c r="G55" i="6" s="1"/>
  <c r="B54" i="6"/>
  <c r="G54" i="6" s="1"/>
  <c r="B17" i="6"/>
  <c r="B16" i="6"/>
  <c r="B15" i="6"/>
  <c r="F20" i="6" s="1"/>
  <c r="H20" i="6" s="1"/>
  <c r="D20" i="6" s="1"/>
  <c r="B14" i="6"/>
  <c r="G14" i="6"/>
  <c r="H14" i="6"/>
  <c r="D14" i="6" s="1"/>
  <c r="H13" i="6"/>
  <c r="B12" i="6"/>
  <c r="G12" i="6" s="1"/>
  <c r="H12" i="6" s="1"/>
  <c r="D12" i="6" s="1"/>
  <c r="B11" i="6"/>
  <c r="G11" i="6"/>
  <c r="H11" i="6" s="1"/>
  <c r="D11" i="6" s="1"/>
  <c r="G9" i="6"/>
  <c r="H9" i="6" s="1"/>
  <c r="D9" i="6" s="1"/>
  <c r="B8" i="6"/>
  <c r="G8" i="6" s="1"/>
  <c r="H8" i="6" s="1"/>
  <c r="B7" i="6"/>
  <c r="G7" i="6"/>
  <c r="H7" i="6" s="1"/>
  <c r="D7" i="6" s="1"/>
  <c r="B6" i="6"/>
  <c r="G6" i="6" s="1"/>
  <c r="B5" i="6"/>
  <c r="F64" i="6" s="1"/>
  <c r="B4" i="6"/>
  <c r="G4" i="6"/>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R233" i="5"/>
  <c r="H231" i="5"/>
  <c r="H222" i="5"/>
  <c r="F221" i="5"/>
  <c r="R219" i="5"/>
  <c r="H218" i="5"/>
  <c r="H214"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R98" i="5"/>
  <c r="R96" i="5"/>
  <c r="R92" i="5"/>
  <c r="H90" i="5"/>
  <c r="R88" i="5"/>
  <c r="H86" i="5"/>
  <c r="R85" i="5"/>
  <c r="R84" i="5"/>
  <c r="R82" i="5"/>
  <c r="R81" i="5"/>
  <c r="R80" i="5"/>
  <c r="R78" i="5"/>
  <c r="R76" i="5"/>
  <c r="R72" i="5"/>
  <c r="H70" i="5"/>
  <c r="R69" i="5"/>
  <c r="R68" i="5"/>
  <c r="R66" i="5"/>
  <c r="R65" i="5"/>
  <c r="R64" i="5"/>
  <c r="R62" i="5"/>
  <c r="R60" i="5"/>
  <c r="H59" i="5"/>
  <c r="R56" i="5"/>
  <c r="H55" i="5"/>
  <c r="H54" i="5"/>
  <c r="R53" i="5"/>
  <c r="R52" i="5"/>
  <c r="R50" i="5"/>
  <c r="R49" i="5"/>
  <c r="R48" i="5"/>
  <c r="R46" i="5"/>
  <c r="R45" i="5"/>
  <c r="R44" i="5"/>
  <c r="R40" i="5"/>
  <c r="H39" i="5"/>
  <c r="H38" i="5"/>
  <c r="R37" i="5"/>
  <c r="R36" i="5"/>
  <c r="R34" i="5"/>
  <c r="R33" i="5"/>
  <c r="R32" i="5"/>
  <c r="I30" i="5"/>
  <c r="H29" i="5"/>
  <c r="I26" i="5"/>
  <c r="R24" i="5"/>
  <c r="H23" i="5"/>
  <c r="I22" i="5"/>
  <c r="R20" i="5"/>
  <c r="AB18" i="5"/>
  <c r="I18" i="5"/>
  <c r="R6" i="5"/>
  <c r="AB6" i="5"/>
  <c r="B90" i="4"/>
  <c r="H67" i="4"/>
  <c r="P47" i="4"/>
  <c r="P46" i="4"/>
  <c r="P45" i="4"/>
  <c r="B45" i="4" s="1"/>
  <c r="A30" i="6" s="1"/>
  <c r="P44" i="4"/>
  <c r="P43" i="4"/>
  <c r="Q43" i="4" s="1"/>
  <c r="P41" i="4"/>
  <c r="B41" i="4" s="1"/>
  <c r="A27" i="6" s="1"/>
  <c r="P40" i="4"/>
  <c r="P39" i="4"/>
  <c r="P38" i="4"/>
  <c r="B38" i="4" s="1"/>
  <c r="B56" i="4" s="1"/>
  <c r="A39" i="6" s="1"/>
  <c r="P37" i="4"/>
  <c r="Q37" i="4" s="1"/>
  <c r="P35" i="4"/>
  <c r="P34" i="4"/>
  <c r="P33" i="4"/>
  <c r="P32" i="4"/>
  <c r="P31" i="4"/>
  <c r="Q31" i="4" s="1"/>
  <c r="P29" i="4"/>
  <c r="P28" i="4"/>
  <c r="P27" i="4"/>
  <c r="B27" i="4" s="1"/>
  <c r="A15" i="6" s="1"/>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X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H452" i="5"/>
  <c r="F452" i="5"/>
  <c r="S1497" i="5"/>
  <c r="I59" i="5"/>
  <c r="X63" i="5"/>
  <c r="I126" i="5"/>
  <c r="H126" i="5"/>
  <c r="H147" i="5"/>
  <c r="I147" i="5"/>
  <c r="F147" i="5"/>
  <c r="R237" i="5"/>
  <c r="F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F109" i="5"/>
  <c r="R109" i="5"/>
  <c r="R133" i="5"/>
  <c r="F133" i="5"/>
  <c r="F169" i="5"/>
  <c r="R169" i="5"/>
  <c r="H195" i="5"/>
  <c r="F195" i="5"/>
  <c r="R195" i="5"/>
  <c r="I195" i="5"/>
  <c r="J195" i="5"/>
  <c r="H67" i="5"/>
  <c r="R67" i="5"/>
  <c r="J67" i="5"/>
  <c r="X67" i="5"/>
  <c r="I67" i="5"/>
  <c r="F67" i="5"/>
  <c r="H19" i="5"/>
  <c r="R19" i="5"/>
  <c r="J19" i="5"/>
  <c r="H35" i="5"/>
  <c r="X35" i="5"/>
  <c r="R35" i="5"/>
  <c r="J35" i="5"/>
  <c r="I35" i="5"/>
  <c r="F35" i="5"/>
  <c r="H139" i="5"/>
  <c r="R139" i="5"/>
  <c r="J139" i="5"/>
  <c r="I139" i="5"/>
  <c r="X139" i="5"/>
  <c r="F139" i="5"/>
  <c r="F193" i="5"/>
  <c r="H227" i="5"/>
  <c r="R227" i="5"/>
  <c r="F227" i="5"/>
  <c r="J227" i="5"/>
  <c r="I227" i="5"/>
  <c r="R41" i="5"/>
  <c r="I41" i="5"/>
  <c r="H143" i="5"/>
  <c r="R143" i="5"/>
  <c r="J143" i="5"/>
  <c r="F143" i="5"/>
  <c r="I143" i="5"/>
  <c r="F177" i="5"/>
  <c r="R177" i="5"/>
  <c r="H183" i="5"/>
  <c r="F183" i="5"/>
  <c r="I183" i="5"/>
  <c r="R183" i="5"/>
  <c r="J183" i="5"/>
  <c r="R241" i="5"/>
  <c r="F241" i="5"/>
  <c r="H247" i="5"/>
  <c r="I247" i="5"/>
  <c r="F247" i="5"/>
  <c r="R247" i="5"/>
  <c r="J247" i="5"/>
  <c r="H259" i="5"/>
  <c r="X259" i="5"/>
  <c r="R259" i="5"/>
  <c r="J259" i="5"/>
  <c r="I259" i="5"/>
  <c r="F259" i="5"/>
  <c r="F173" i="5"/>
  <c r="R173" i="5"/>
  <c r="R93" i="5"/>
  <c r="I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X199" i="5"/>
  <c r="H131" i="5"/>
  <c r="F131" i="5"/>
  <c r="X131" i="5"/>
  <c r="I131" i="5"/>
  <c r="R131" i="5"/>
  <c r="J131" i="5"/>
  <c r="H21" i="5"/>
  <c r="J21" i="5"/>
  <c r="R57" i="5"/>
  <c r="I57" i="5"/>
  <c r="F105" i="5"/>
  <c r="R105" i="5"/>
  <c r="H119" i="5"/>
  <c r="F119" i="5"/>
  <c r="I119" i="5"/>
  <c r="X119" i="5"/>
  <c r="R119" i="5"/>
  <c r="J119" i="5"/>
  <c r="R197" i="5"/>
  <c r="F197" i="5"/>
  <c r="H223" i="5"/>
  <c r="R223" i="5"/>
  <c r="J223" i="5"/>
  <c r="F223" i="5"/>
  <c r="I223" i="5"/>
  <c r="R229" i="5"/>
  <c r="F229" i="5"/>
  <c r="R337" i="5"/>
  <c r="J337" i="5"/>
  <c r="H337" i="5"/>
  <c r="F337" i="5"/>
  <c r="H31" i="5"/>
  <c r="J31" i="5"/>
  <c r="I31" i="5"/>
  <c r="F31" i="5"/>
  <c r="F113" i="5"/>
  <c r="R113" i="5"/>
  <c r="H155" i="5"/>
  <c r="R155" i="5"/>
  <c r="J155" i="5"/>
  <c r="I155" i="5"/>
  <c r="F155" i="5"/>
  <c r="H203" i="5"/>
  <c r="R203" i="5"/>
  <c r="J203" i="5"/>
  <c r="I203" i="5"/>
  <c r="F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H46" i="5"/>
  <c r="H62" i="5"/>
  <c r="J47" i="5"/>
  <c r="X55" i="5"/>
  <c r="I62" i="5"/>
  <c r="J63" i="5"/>
  <c r="I78" i="5"/>
  <c r="J79" i="5"/>
  <c r="I94" i="5"/>
  <c r="J95" i="5"/>
  <c r="AB118" i="5"/>
  <c r="AB130" i="5"/>
  <c r="H142" i="5"/>
  <c r="J147" i="5"/>
  <c r="H158" i="5"/>
  <c r="X179"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X219" i="5"/>
  <c r="AB290" i="5"/>
  <c r="I349" i="5"/>
  <c r="J349" i="5"/>
  <c r="H349" i="5"/>
  <c r="F349" i="5"/>
  <c r="I381" i="5"/>
  <c r="J381" i="5"/>
  <c r="H381" i="5"/>
  <c r="F381" i="5"/>
  <c r="I408" i="5"/>
  <c r="H408" i="5"/>
  <c r="F408" i="5"/>
  <c r="I425" i="5"/>
  <c r="J425" i="5"/>
  <c r="H425" i="5"/>
  <c r="F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7" i="5"/>
  <c r="AB172" i="5"/>
  <c r="F179" i="5"/>
  <c r="AB188" i="5"/>
  <c r="AB192" i="5"/>
  <c r="AB206" i="5"/>
  <c r="AB214" i="5"/>
  <c r="AB226" i="5"/>
  <c r="X231"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55" i="5"/>
  <c r="X267"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50" i="5"/>
  <c r="I66" i="5"/>
  <c r="I82" i="5"/>
  <c r="I23" i="5"/>
  <c r="I33" i="5"/>
  <c r="I39" i="5"/>
  <c r="I49" i="5"/>
  <c r="I55" i="5"/>
  <c r="F59" i="5"/>
  <c r="I65" i="5"/>
  <c r="F75" i="5"/>
  <c r="I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X523" i="5"/>
  <c r="F523" i="5"/>
  <c r="R566" i="5"/>
  <c r="F566" i="5"/>
  <c r="J638" i="5"/>
  <c r="R638" i="5"/>
  <c r="F638" i="5"/>
  <c r="I726" i="5"/>
  <c r="F726" i="5"/>
  <c r="I742" i="5"/>
  <c r="F742" i="5"/>
  <c r="AB322" i="5"/>
  <c r="J23" i="5"/>
  <c r="AB32" i="5"/>
  <c r="J39" i="5"/>
  <c r="J5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X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95"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F146" i="5"/>
  <c r="R146" i="5"/>
  <c r="J146" i="5"/>
  <c r="J149" i="5"/>
  <c r="I149" i="5"/>
  <c r="H149" i="5"/>
  <c r="AB179" i="5"/>
  <c r="AB201" i="5"/>
  <c r="H234" i="5"/>
  <c r="F234" i="5"/>
  <c r="R234" i="5"/>
  <c r="J234" i="5"/>
  <c r="I234" i="5"/>
  <c r="H254" i="5"/>
  <c r="F254" i="5"/>
  <c r="X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R258" i="5"/>
  <c r="J258" i="5"/>
  <c r="I258" i="5"/>
  <c r="H274" i="5"/>
  <c r="F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X307" i="5"/>
  <c r="AB408" i="5"/>
  <c r="H28" i="5"/>
  <c r="AB109" i="5"/>
  <c r="J121" i="5"/>
  <c r="I121" i="5"/>
  <c r="H121" i="5"/>
  <c r="AB141" i="5"/>
  <c r="H146" i="5"/>
  <c r="F150" i="5"/>
  <c r="R150" i="5"/>
  <c r="J150" i="5"/>
  <c r="AB19" i="5"/>
  <c r="AB27" i="5"/>
  <c r="H18" i="5"/>
  <c r="F21" i="5"/>
  <c r="H26" i="5"/>
  <c r="R28" i="5"/>
  <c r="F29"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F154" i="5"/>
  <c r="R154" i="5"/>
  <c r="J154" i="5"/>
  <c r="AB155" i="5"/>
  <c r="J157" i="5"/>
  <c r="I157" i="5"/>
  <c r="H157" i="5"/>
  <c r="AB177" i="5"/>
  <c r="R181" i="5"/>
  <c r="H182"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F6" i="5"/>
  <c r="J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R23" i="5"/>
  <c r="H24" i="5"/>
  <c r="R26" i="5"/>
  <c r="F27" i="5"/>
  <c r="I29" i="5"/>
  <c r="R31" i="5"/>
  <c r="H32"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X343" i="5"/>
  <c r="R343" i="5"/>
  <c r="J343" i="5"/>
  <c r="H343"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X399" i="5"/>
  <c r="R399" i="5"/>
  <c r="J399" i="5"/>
  <c r="H399"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X379"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X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X707" i="5"/>
  <c r="AB711" i="5"/>
  <c r="S715" i="5"/>
  <c r="H719"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J765" i="5"/>
  <c r="I765" i="5"/>
  <c r="J771" i="5"/>
  <c r="I771" i="5"/>
  <c r="H771" i="5"/>
  <c r="F771" i="5"/>
  <c r="X771" i="5"/>
  <c r="H781" i="5"/>
  <c r="F781" i="5"/>
  <c r="J781" i="5"/>
  <c r="I781" i="5"/>
  <c r="J787" i="5"/>
  <c r="I787" i="5"/>
  <c r="H787" i="5"/>
  <c r="F787" i="5"/>
  <c r="X787" i="5"/>
  <c r="J815" i="5"/>
  <c r="F815" i="5"/>
  <c r="R815" i="5"/>
  <c r="I815" i="5"/>
  <c r="H815" i="5"/>
  <c r="I850" i="5"/>
  <c r="H850" i="5"/>
  <c r="R850" i="5"/>
  <c r="J850" i="5"/>
  <c r="F850" i="5"/>
  <c r="I548" i="5"/>
  <c r="I552" i="5"/>
  <c r="I560" i="5"/>
  <c r="I564" i="5"/>
  <c r="I568" i="5"/>
  <c r="I572" i="5"/>
  <c r="I584" i="5"/>
  <c r="I600" i="5"/>
  <c r="I604" i="5"/>
  <c r="I612" i="5"/>
  <c r="X614" i="5"/>
  <c r="I616" i="5"/>
  <c r="I620" i="5"/>
  <c r="I624" i="5"/>
  <c r="I628" i="5"/>
  <c r="X630"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X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X683" i="5"/>
  <c r="AB687" i="5"/>
  <c r="F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X715" i="5"/>
  <c r="AB719" i="5"/>
  <c r="S723" i="5"/>
  <c r="R725" i="5"/>
  <c r="H727" i="5"/>
  <c r="J731" i="5"/>
  <c r="I731" i="5"/>
  <c r="F731" i="5"/>
  <c r="X731" i="5"/>
  <c r="H734" i="5"/>
  <c r="R734" i="5"/>
  <c r="AB735" i="5"/>
  <c r="R736" i="5"/>
  <c r="H736" i="5"/>
  <c r="S739" i="5"/>
  <c r="H743" i="5"/>
  <c r="J747" i="5"/>
  <c r="I747" i="5"/>
  <c r="F747" i="5"/>
  <c r="X747" i="5"/>
  <c r="F753" i="5"/>
  <c r="J753" i="5"/>
  <c r="I753" i="5"/>
  <c r="J755" i="5"/>
  <c r="I755" i="5"/>
  <c r="H755" i="5"/>
  <c r="F755" i="5"/>
  <c r="X755" i="5"/>
  <c r="F756" i="5"/>
  <c r="J763" i="5"/>
  <c r="I763" i="5"/>
  <c r="H763" i="5"/>
  <c r="F763" i="5"/>
  <c r="X763" i="5"/>
  <c r="R769" i="5"/>
  <c r="H773" i="5"/>
  <c r="F773" i="5"/>
  <c r="J773" i="5"/>
  <c r="I773" i="5"/>
  <c r="J779" i="5"/>
  <c r="I779" i="5"/>
  <c r="H779" i="5"/>
  <c r="F779" i="5"/>
  <c r="X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X691" i="5"/>
  <c r="F704" i="5"/>
  <c r="F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X899"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X955"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442" i="5"/>
  <c r="J2442" i="5"/>
  <c r="I2442" i="5"/>
  <c r="H2442" i="5"/>
  <c r="AB2460" i="5"/>
  <c r="F2497" i="5"/>
  <c r="R2497" i="5"/>
  <c r="J2497" i="5"/>
  <c r="I2497" i="5"/>
  <c r="H2497" i="5"/>
  <c r="S2501"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AB2443" i="5"/>
  <c r="S2443" i="5"/>
  <c r="S2450" i="5"/>
  <c r="S2452" i="5"/>
  <c r="J2461" i="5"/>
  <c r="J2469" i="5"/>
  <c r="S2495" i="5"/>
  <c r="S2499" i="5"/>
  <c r="S2503" i="5"/>
  <c r="G15" i="6"/>
  <c r="H15" i="6" s="1"/>
  <c r="B20" i="6"/>
  <c r="B30" i="6" s="1"/>
  <c r="G30" i="6" s="1"/>
  <c r="F25" i="6"/>
  <c r="F30"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H51" i="6" s="1"/>
  <c r="D51" i="6" s="1"/>
  <c r="G16" i="6"/>
  <c r="H16" i="6"/>
  <c r="B19" i="6"/>
  <c r="B49" i="6" s="1"/>
  <c r="G49" i="6" s="1"/>
  <c r="A38" i="2"/>
  <c r="J4" i="5"/>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51" i="4" s="1"/>
  <c r="A3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3" i="4" s="1"/>
  <c r="A17" i="2"/>
  <c r="A34" i="2"/>
  <c r="A52" i="2"/>
  <c r="A70" i="2"/>
  <c r="C7" i="3"/>
  <c r="C15" i="3"/>
  <c r="C23" i="3"/>
  <c r="C31" i="3"/>
  <c r="B15" i="4"/>
  <c r="A7" i="6" s="1"/>
  <c r="B28" i="4"/>
  <c r="B34" i="4" s="1"/>
  <c r="A21" i="6" s="1"/>
  <c r="B40" i="4"/>
  <c r="B70" i="4" s="1"/>
  <c r="A51"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8"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J2069" i="5"/>
  <c r="I2069" i="5"/>
  <c r="J1967" i="5"/>
  <c r="I987" i="5"/>
  <c r="H650" i="5"/>
  <c r="R2044" i="5"/>
  <c r="R1967" i="5"/>
  <c r="F290" i="5"/>
  <c r="H987" i="5"/>
  <c r="H1959" i="5"/>
  <c r="R987" i="5"/>
  <c r="R2069" i="5"/>
  <c r="I1959" i="5"/>
  <c r="H2069" i="5"/>
  <c r="J1959" i="5"/>
  <c r="R1959" i="5"/>
  <c r="I678" i="5"/>
  <c r="H678" i="5"/>
  <c r="J987" i="5"/>
  <c r="S606" i="5"/>
  <c r="S610" i="5"/>
  <c r="X363" i="5"/>
  <c r="X322" i="5"/>
  <c r="X347" i="5"/>
  <c r="S598" i="5"/>
  <c r="X503" i="5"/>
  <c r="X338" i="5"/>
  <c r="X323" i="5"/>
  <c r="X483" i="5"/>
  <c r="X482" i="5"/>
  <c r="X555" i="5"/>
  <c r="X535" i="5"/>
  <c r="X387" i="5"/>
  <c r="X546" i="5"/>
  <c r="X559" i="5"/>
  <c r="S532" i="5"/>
  <c r="S356" i="5"/>
  <c r="X98" i="5"/>
  <c r="S343" i="5"/>
  <c r="X331" i="5"/>
  <c r="X451" i="5"/>
  <c r="X335" i="5"/>
  <c r="X206" i="5"/>
  <c r="X218" i="5"/>
  <c r="X315" i="5"/>
  <c r="S315" i="5"/>
  <c r="X327" i="5"/>
  <c r="X118" i="5"/>
  <c r="X311" i="5"/>
  <c r="S357" i="5"/>
  <c r="X130" i="5"/>
  <c r="X383" i="5"/>
  <c r="S383" i="5"/>
  <c r="X319" i="5"/>
  <c r="J191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X967"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X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R2077" i="5"/>
  <c r="J1770" i="5"/>
  <c r="R1673" i="5"/>
  <c r="J1434" i="5"/>
  <c r="J1272" i="5"/>
  <c r="R2257" i="5"/>
  <c r="F1526" i="5"/>
  <c r="R1123" i="5"/>
  <c r="R1272" i="5"/>
  <c r="I602" i="5"/>
  <c r="F1673" i="5"/>
  <c r="J2318" i="5"/>
  <c r="H1464" i="5"/>
  <c r="I1526" i="5"/>
  <c r="H1673" i="5"/>
  <c r="R2318" i="5"/>
  <c r="H2043" i="5"/>
  <c r="J163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222" i="5"/>
  <c r="R1086" i="5"/>
  <c r="I836" i="5"/>
  <c r="H596" i="5"/>
  <c r="R415" i="5"/>
  <c r="J447" i="5"/>
  <c r="J395" i="5"/>
  <c r="F2480" i="5"/>
  <c r="J2164" i="5"/>
  <c r="R1653" i="5"/>
  <c r="J1653" i="5"/>
  <c r="F1508" i="5"/>
  <c r="F1222" i="5"/>
  <c r="H1297" i="5"/>
  <c r="F836" i="5"/>
  <c r="R836" i="5"/>
  <c r="R395" i="5"/>
  <c r="I496" i="5"/>
  <c r="F1233" i="5"/>
  <c r="J1725" i="5"/>
  <c r="H1716" i="5"/>
  <c r="F1403" i="5"/>
  <c r="I1095" i="5"/>
  <c r="X971"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X783" i="5"/>
  <c r="F1900" i="5"/>
  <c r="R1919" i="5"/>
  <c r="R1725" i="5"/>
  <c r="R1684" i="5"/>
  <c r="J1308" i="5"/>
  <c r="J2181" i="5"/>
  <c r="H2164" i="5"/>
  <c r="R2184" i="5"/>
  <c r="J1668" i="5"/>
  <c r="R1660" i="5"/>
  <c r="H1652" i="5"/>
  <c r="I1644" i="5"/>
  <c r="H942" i="5"/>
  <c r="I720" i="5"/>
  <c r="R2181" i="5"/>
  <c r="I2164" i="5"/>
  <c r="R1668" i="5"/>
  <c r="F1708" i="5"/>
  <c r="I1652" i="5"/>
  <c r="J1644" i="5"/>
  <c r="X767"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J306" i="5"/>
  <c r="J2417" i="5"/>
  <c r="J2160" i="5"/>
  <c r="F1876" i="5"/>
  <c r="R1770" i="5"/>
  <c r="R1700" i="5"/>
  <c r="I1696" i="5"/>
  <c r="I1672" i="5"/>
  <c r="F1126" i="5"/>
  <c r="F875" i="5"/>
  <c r="R888" i="5"/>
  <c r="F783" i="5"/>
  <c r="R757" i="5"/>
  <c r="I588" i="5"/>
  <c r="R431" i="5"/>
  <c r="J435" i="5"/>
  <c r="F102" i="5"/>
  <c r="H2012" i="5"/>
  <c r="F640" i="5"/>
  <c r="J207" i="5"/>
  <c r="F2197" i="5"/>
  <c r="R2417" i="5"/>
  <c r="H2409" i="5"/>
  <c r="H2011" i="5"/>
  <c r="J1876" i="5"/>
  <c r="J1669" i="5"/>
  <c r="J1696" i="5"/>
  <c r="F1700" i="5"/>
  <c r="F1712" i="5"/>
  <c r="J1672" i="5"/>
  <c r="R1003"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R2160" i="5"/>
  <c r="I2100" i="5"/>
  <c r="R2035" i="5"/>
  <c r="I1867" i="5"/>
  <c r="I1145" i="5"/>
  <c r="J1074" i="5"/>
  <c r="R794" i="5"/>
  <c r="I634" i="5"/>
  <c r="H670" i="5"/>
  <c r="F1940" i="5"/>
  <c r="F2289" i="5"/>
  <c r="F2154" i="5"/>
  <c r="J2100" i="5"/>
  <c r="J1940" i="5"/>
  <c r="J1867" i="5"/>
  <c r="I1761" i="5"/>
  <c r="F1193" i="5"/>
  <c r="R1115" i="5"/>
  <c r="I1035" i="5"/>
  <c r="F1304"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F71"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F201" i="5"/>
  <c r="R1055" i="5"/>
  <c r="I891" i="5"/>
  <c r="H867" i="5"/>
  <c r="R712" i="5"/>
  <c r="R427" i="5"/>
  <c r="J194" i="5"/>
  <c r="R608" i="5"/>
  <c r="J712" i="5"/>
  <c r="J2465" i="5"/>
  <c r="F1696" i="5"/>
  <c r="I2205" i="5"/>
  <c r="R2205" i="5"/>
  <c r="J2205" i="5"/>
  <c r="H2205" i="5"/>
  <c r="F2205" i="5"/>
  <c r="R640" i="5"/>
  <c r="J1067" i="5"/>
  <c r="H1067" i="5"/>
  <c r="R672" i="5"/>
  <c r="H175" i="5"/>
  <c r="R175" i="5"/>
  <c r="J175" i="5"/>
  <c r="H808" i="5"/>
  <c r="J808" i="5"/>
  <c r="F644" i="5"/>
  <c r="I2265" i="5"/>
  <c r="R2265" i="5"/>
  <c r="J2265" i="5"/>
  <c r="F608" i="5"/>
  <c r="J1138" i="5"/>
  <c r="X891" i="5"/>
  <c r="I867" i="5"/>
  <c r="R915" i="5"/>
  <c r="R710" i="5"/>
  <c r="H664" i="5"/>
  <c r="H608" i="5"/>
  <c r="H407" i="5"/>
  <c r="F194"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I679" i="5"/>
  <c r="J427" i="5"/>
  <c r="F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X1035"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X1015"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67" i="6" s="1"/>
  <c r="B40" i="6"/>
  <c r="G40" i="6"/>
  <c r="B50" i="6"/>
  <c r="G50" i="6" s="1"/>
  <c r="H50" i="6" s="1"/>
  <c r="D50" i="6" s="1"/>
  <c r="B25" i="6"/>
  <c r="G25" i="6"/>
  <c r="H25" i="6" s="1"/>
  <c r="B35" i="6"/>
  <c r="G35" i="6"/>
  <c r="H35" i="6" s="1"/>
  <c r="D35" i="6" s="1"/>
  <c r="F24" i="6"/>
  <c r="B44" i="6"/>
  <c r="G44" i="6"/>
  <c r="B29" i="6"/>
  <c r="G29" i="6"/>
  <c r="B24" i="6"/>
  <c r="G24" i="6" s="1"/>
  <c r="F2426" i="5"/>
  <c r="R2426" i="5"/>
  <c r="J2426" i="5"/>
  <c r="I2426" i="5"/>
  <c r="H2426" i="5"/>
  <c r="F2446" i="5"/>
  <c r="H2446" i="5"/>
  <c r="J2446" i="5"/>
  <c r="I2446" i="5"/>
  <c r="R2446" i="5"/>
  <c r="J2504" i="5"/>
  <c r="I2504" i="5"/>
  <c r="H2504" i="5"/>
  <c r="R2504" i="5"/>
  <c r="F2504" i="5"/>
  <c r="F2434" i="5"/>
  <c r="R2434" i="5"/>
  <c r="J2434" i="5"/>
  <c r="I2434" i="5"/>
  <c r="H2434" i="5"/>
  <c r="H2459" i="5"/>
  <c r="R2459" i="5"/>
  <c r="J2459" i="5"/>
  <c r="I2459" i="5"/>
  <c r="F2459" i="5"/>
  <c r="I2399" i="5"/>
  <c r="H2399" i="5"/>
  <c r="F2399" i="5"/>
  <c r="R2399" i="5"/>
  <c r="J2399" i="5"/>
  <c r="X2399" i="5"/>
  <c r="J2392" i="5"/>
  <c r="I2392" i="5"/>
  <c r="R2392" i="5"/>
  <c r="H2392" i="5"/>
  <c r="F2392" i="5"/>
  <c r="H2369" i="5"/>
  <c r="F2369" i="5"/>
  <c r="J2369" i="5"/>
  <c r="I2369" i="5"/>
  <c r="R2369" i="5"/>
  <c r="H2383" i="5"/>
  <c r="J2383" i="5"/>
  <c r="R2383" i="5"/>
  <c r="I2383" i="5"/>
  <c r="F2383" i="5"/>
  <c r="X2383" i="5"/>
  <c r="F2319" i="5"/>
  <c r="I2319" i="5"/>
  <c r="J2319" i="5"/>
  <c r="H2319" i="5"/>
  <c r="R2319" i="5"/>
  <c r="R2279" i="5"/>
  <c r="F2279" i="5"/>
  <c r="X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X863"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G21" i="6"/>
  <c r="H21" i="6" s="1"/>
  <c r="G20" i="6"/>
  <c r="B45" i="6"/>
  <c r="G45" i="6"/>
  <c r="H2439" i="5"/>
  <c r="F2439" i="5"/>
  <c r="R2439" i="5"/>
  <c r="J2439" i="5"/>
  <c r="I2439" i="5"/>
  <c r="F2414" i="5"/>
  <c r="X2414" i="5"/>
  <c r="R2414" i="5"/>
  <c r="J2414" i="5"/>
  <c r="I2414" i="5"/>
  <c r="H2414" i="5"/>
  <c r="J2448" i="5"/>
  <c r="F2448" i="5"/>
  <c r="I2448" i="5"/>
  <c r="H2448" i="5"/>
  <c r="R2448" i="5"/>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1819" i="5"/>
  <c r="R1819" i="5"/>
  <c r="F1819" i="5"/>
  <c r="J1819" i="5"/>
  <c r="I1819" i="5"/>
  <c r="H1819" i="5"/>
  <c r="H1803" i="5"/>
  <c r="F1803" i="5"/>
  <c r="X1803" i="5"/>
  <c r="R1803" i="5"/>
  <c r="J1803" i="5"/>
  <c r="I1803" i="5"/>
  <c r="H1771" i="5"/>
  <c r="F1771" i="5"/>
  <c r="R1771" i="5"/>
  <c r="J1771" i="5"/>
  <c r="I1771" i="5"/>
  <c r="F2082" i="5"/>
  <c r="R2082" i="5"/>
  <c r="J2082" i="5"/>
  <c r="I2082" i="5"/>
  <c r="H2082" i="5"/>
  <c r="J1880" i="5"/>
  <c r="R1880" i="5"/>
  <c r="I1880" i="5"/>
  <c r="H1880" i="5"/>
  <c r="F1880" i="5"/>
  <c r="H1763" i="5"/>
  <c r="F1763" i="5"/>
  <c r="X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X1663" i="5"/>
  <c r="R1691" i="5"/>
  <c r="J1691" i="5"/>
  <c r="I1691" i="5"/>
  <c r="H1691" i="5"/>
  <c r="F1691" i="5"/>
  <c r="R1548" i="5"/>
  <c r="J1548" i="5"/>
  <c r="H1548" i="5"/>
  <c r="I1548" i="5"/>
  <c r="F1548" i="5"/>
  <c r="I1611" i="5"/>
  <c r="H1611" i="5"/>
  <c r="F1611" i="5"/>
  <c r="R1611" i="5"/>
  <c r="J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X911" i="5"/>
  <c r="R911" i="5"/>
  <c r="I911" i="5"/>
  <c r="H911" i="5"/>
  <c r="F911" i="5"/>
  <c r="J911" i="5"/>
  <c r="R900" i="5"/>
  <c r="I900" i="5"/>
  <c r="F900" i="5"/>
  <c r="J900" i="5"/>
  <c r="H900" i="5"/>
  <c r="H1004" i="5"/>
  <c r="F1004" i="5"/>
  <c r="R1004" i="5"/>
  <c r="J1004" i="5"/>
  <c r="I1004" i="5"/>
  <c r="X895"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X907"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X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51" i="6"/>
  <c r="J2479" i="5"/>
  <c r="I2479" i="5"/>
  <c r="R2479" i="5"/>
  <c r="H2479" i="5"/>
  <c r="F2479" i="5"/>
  <c r="F45" i="6"/>
  <c r="H45" i="6"/>
  <c r="D45" i="6"/>
  <c r="F66" i="6"/>
  <c r="F50"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X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X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X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X1287" i="5"/>
  <c r="I1255" i="5"/>
  <c r="H1255" i="5"/>
  <c r="R1255" i="5"/>
  <c r="J1255" i="5"/>
  <c r="F1255" i="5"/>
  <c r="R1647" i="5"/>
  <c r="J1647" i="5"/>
  <c r="I1647" i="5"/>
  <c r="H1647" i="5"/>
  <c r="F1647" i="5"/>
  <c r="F1194" i="5"/>
  <c r="R1194" i="5"/>
  <c r="J1194" i="5"/>
  <c r="I1194" i="5"/>
  <c r="H1194" i="5"/>
  <c r="F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X879"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X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X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X1558" i="5"/>
  <c r="R1558" i="5"/>
  <c r="J1558" i="5"/>
  <c r="I1558" i="5"/>
  <c r="H1558" i="5"/>
  <c r="R1931" i="5"/>
  <c r="J1931" i="5"/>
  <c r="I1931" i="5"/>
  <c r="H1931" i="5"/>
  <c r="F1931" i="5"/>
  <c r="H1759" i="5"/>
  <c r="F1759" i="5"/>
  <c r="X1759" i="5"/>
  <c r="R1759" i="5"/>
  <c r="J1759" i="5"/>
  <c r="I1759" i="5"/>
  <c r="R1839" i="5"/>
  <c r="J1839" i="5"/>
  <c r="I1839" i="5"/>
  <c r="H1839" i="5"/>
  <c r="F1839" i="5"/>
  <c r="R1707" i="5"/>
  <c r="J1707" i="5"/>
  <c r="I1707" i="5"/>
  <c r="H1707" i="5"/>
  <c r="F1707" i="5"/>
  <c r="X1707" i="5"/>
  <c r="R1635" i="5"/>
  <c r="J1635" i="5"/>
  <c r="I1635" i="5"/>
  <c r="H1635" i="5"/>
  <c r="F1635" i="5"/>
  <c r="R1835" i="5"/>
  <c r="J1835" i="5"/>
  <c r="I1835" i="5"/>
  <c r="H1835" i="5"/>
  <c r="F1835" i="5"/>
  <c r="R1723" i="5"/>
  <c r="J1723" i="5"/>
  <c r="I1723" i="5"/>
  <c r="H1723" i="5"/>
  <c r="F1723" i="5"/>
  <c r="X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X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X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X1951" i="5"/>
  <c r="F1809" i="5"/>
  <c r="R1809" i="5"/>
  <c r="J1809" i="5"/>
  <c r="I1809" i="5"/>
  <c r="H1809" i="5"/>
  <c r="H1807" i="5"/>
  <c r="F1807" i="5"/>
  <c r="R1807" i="5"/>
  <c r="J1807" i="5"/>
  <c r="I1807" i="5"/>
  <c r="I1736" i="5"/>
  <c r="R1736" i="5"/>
  <c r="J1736" i="5"/>
  <c r="H1736" i="5"/>
  <c r="F1736" i="5"/>
  <c r="R1715" i="5"/>
  <c r="J1715" i="5"/>
  <c r="I1715" i="5"/>
  <c r="H1715" i="5"/>
  <c r="F1715" i="5"/>
  <c r="X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X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X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34" i="6"/>
  <c r="F39" i="6"/>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X2231" i="5"/>
  <c r="F2231" i="5"/>
  <c r="R2231" i="5"/>
  <c r="J2183" i="5"/>
  <c r="I2183" i="5"/>
  <c r="H2183" i="5"/>
  <c r="F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X1787" i="5"/>
  <c r="R1787" i="5"/>
  <c r="J1787" i="5"/>
  <c r="I1787" i="5"/>
  <c r="I1922" i="5"/>
  <c r="H1922" i="5"/>
  <c r="F1922" i="5"/>
  <c r="R1922" i="5"/>
  <c r="J1922" i="5"/>
  <c r="J1896" i="5"/>
  <c r="R1896" i="5"/>
  <c r="I1896" i="5"/>
  <c r="H1896" i="5"/>
  <c r="F1896" i="5"/>
  <c r="R1743" i="5"/>
  <c r="X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X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I1472" i="5"/>
  <c r="R1472" i="5"/>
  <c r="J1472" i="5"/>
  <c r="H1444" i="5"/>
  <c r="F1444" i="5"/>
  <c r="J1444" i="5"/>
  <c r="I1444" i="5"/>
  <c r="R1444" i="5"/>
  <c r="F1415" i="5"/>
  <c r="R1415" i="5"/>
  <c r="J1415" i="5"/>
  <c r="I1415" i="5"/>
  <c r="X1415" i="5"/>
  <c r="H1415" i="5"/>
  <c r="I1359" i="5"/>
  <c r="H1359" i="5"/>
  <c r="R1359" i="5"/>
  <c r="F1359" i="5"/>
  <c r="J1359" i="5"/>
  <c r="H1420" i="5"/>
  <c r="R1420" i="5"/>
  <c r="F1420" i="5"/>
  <c r="J1420" i="5"/>
  <c r="I1420" i="5"/>
  <c r="R1576" i="5"/>
  <c r="J1576" i="5"/>
  <c r="I1576" i="5"/>
  <c r="H1576" i="5"/>
  <c r="F1576" i="5"/>
  <c r="H1428" i="5"/>
  <c r="R1428" i="5"/>
  <c r="F1428" i="5"/>
  <c r="J1428" i="5"/>
  <c r="I1428" i="5"/>
  <c r="H1159" i="5"/>
  <c r="X1159" i="5"/>
  <c r="J1159" i="5"/>
  <c r="R1159" i="5"/>
  <c r="I1159" i="5"/>
  <c r="F1159" i="5"/>
  <c r="H1150" i="5"/>
  <c r="F1150" i="5"/>
  <c r="R1150" i="5"/>
  <c r="I1150" i="5"/>
  <c r="J1150" i="5"/>
  <c r="H1239" i="5"/>
  <c r="R1239" i="5"/>
  <c r="J1239" i="5"/>
  <c r="I1239" i="5"/>
  <c r="F1239" i="5"/>
  <c r="X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S597" i="5"/>
  <c r="X599" i="5"/>
  <c r="S599" i="5"/>
  <c r="X611" i="5"/>
  <c r="S611" i="5"/>
  <c r="S601" i="5"/>
  <c r="X467" i="5"/>
  <c r="X486" i="5"/>
  <c r="X427" i="5"/>
  <c r="X287" i="5"/>
  <c r="X407" i="5"/>
  <c r="X375" i="5"/>
  <c r="X522" i="5"/>
  <c r="X567" i="5"/>
  <c r="X151" i="5"/>
  <c r="X91" i="5"/>
  <c r="X103" i="5"/>
  <c r="X339" i="5"/>
  <c r="X454" i="5"/>
  <c r="X359" i="5"/>
  <c r="X591" i="5"/>
  <c r="X595" i="5"/>
  <c r="X411" i="5"/>
  <c r="X439" i="5"/>
  <c r="S600" i="5"/>
  <c r="X447" i="5"/>
  <c r="X251" i="5"/>
  <c r="X423" i="5"/>
  <c r="X191" i="5"/>
  <c r="X243" i="5"/>
  <c r="X403" i="5"/>
  <c r="S382" i="5"/>
  <c r="X367" i="5"/>
  <c r="X475" i="5"/>
  <c r="X431" i="5"/>
  <c r="X207" i="5"/>
  <c r="X395" i="5"/>
  <c r="X115" i="5"/>
  <c r="S533" i="5"/>
  <c r="X438" i="5"/>
  <c r="X575" i="5"/>
  <c r="X355" i="5"/>
  <c r="S355" i="5"/>
  <c r="X391" i="5"/>
  <c r="S602" i="5"/>
  <c r="X587" i="5"/>
  <c r="X450" i="5"/>
  <c r="X603" i="5"/>
  <c r="S603" i="5"/>
  <c r="S605" i="5"/>
  <c r="X279" i="5"/>
  <c r="X163" i="5"/>
  <c r="X443" i="5"/>
  <c r="X571" i="5"/>
  <c r="X607" i="5"/>
  <c r="S607" i="5"/>
  <c r="X579" i="5"/>
  <c r="X303" i="5"/>
  <c r="X211" i="5"/>
  <c r="X435" i="5"/>
  <c r="X43" i="5"/>
  <c r="X215" i="5"/>
  <c r="X87" i="5"/>
  <c r="S314" i="5"/>
  <c r="X463" i="5"/>
  <c r="X414" i="5"/>
  <c r="X583" i="5"/>
  <c r="X419" i="5"/>
  <c r="X415" i="5"/>
  <c r="X239" i="5"/>
  <c r="X71" i="5"/>
  <c r="H40" i="6"/>
  <c r="D40" i="6" s="1"/>
  <c r="AB12" i="5"/>
  <c r="AB9" i="5"/>
  <c r="AB10" i="5"/>
  <c r="AB14" i="5"/>
  <c r="AB17" i="5"/>
  <c r="AB16" i="5"/>
  <c r="AB8" i="5"/>
  <c r="AB13" i="5"/>
  <c r="AB15" i="5"/>
  <c r="AB11" i="5"/>
  <c r="AB7" i="5"/>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16" i="5"/>
  <c r="I16" i="5"/>
  <c r="H16" i="5"/>
  <c r="J16" i="5"/>
  <c r="F16" i="5"/>
  <c r="I10" i="5"/>
  <c r="F10" i="5"/>
  <c r="R10" i="5"/>
  <c r="J10" i="5"/>
  <c r="H10" i="5"/>
  <c r="H13" i="5"/>
  <c r="R13" i="5"/>
  <c r="J13" i="5"/>
  <c r="I13" i="5"/>
  <c r="F13" i="5"/>
  <c r="H7" i="5"/>
  <c r="R7" i="5"/>
  <c r="F7" i="5"/>
  <c r="I7" i="5"/>
  <c r="J7" i="5"/>
  <c r="H17" i="5"/>
  <c r="I17" i="5"/>
  <c r="J17" i="5"/>
  <c r="R17" i="5"/>
  <c r="F17" i="5"/>
  <c r="I12" i="5"/>
  <c r="J12" i="5"/>
  <c r="R12" i="5"/>
  <c r="F12" i="5"/>
  <c r="H12" i="5"/>
  <c r="H9" i="5"/>
  <c r="J9" i="5"/>
  <c r="I9" i="5"/>
  <c r="R9" i="5"/>
  <c r="F9" i="5"/>
  <c r="R8" i="5"/>
  <c r="H8" i="5"/>
  <c r="J8" i="5"/>
  <c r="I8" i="5"/>
  <c r="F8" i="5"/>
  <c r="H15" i="5"/>
  <c r="J15" i="5"/>
  <c r="I15" i="5"/>
  <c r="F15" i="5"/>
  <c r="R15" i="5"/>
  <c r="H11" i="5"/>
  <c r="R11" i="5"/>
  <c r="J11" i="5"/>
  <c r="F11" i="5"/>
  <c r="I11" i="5"/>
  <c r="I14" i="5"/>
  <c r="R14" i="5"/>
  <c r="J14" i="5"/>
  <c r="H14" i="5"/>
  <c r="F14" i="5"/>
  <c r="X11" i="5"/>
  <c r="X15" i="5"/>
  <c r="X8" i="5"/>
  <c r="X7" i="5"/>
  <c r="S17" i="5"/>
  <c r="S12" i="5"/>
  <c r="S16" i="5"/>
  <c r="S15" i="5"/>
  <c r="S13" i="5"/>
  <c r="S14" i="5"/>
  <c r="S10" i="5"/>
  <c r="S11" i="5"/>
  <c r="S8" i="5"/>
  <c r="S9" i="5"/>
  <c r="S7" i="5"/>
  <c r="G64" i="6" a="1"/>
  <c r="F69" i="6" l="1"/>
  <c r="C69" i="6" s="1"/>
  <c r="B53" i="4"/>
  <c r="A37" i="6" s="1"/>
  <c r="B59" i="4"/>
  <c r="A42" i="6" s="1"/>
  <c r="A16" i="6"/>
  <c r="K67" i="6"/>
  <c r="D21" i="6"/>
  <c r="F36" i="6"/>
  <c r="B46" i="6"/>
  <c r="G46" i="6" s="1"/>
  <c r="F41" i="6"/>
  <c r="F46" i="6"/>
  <c r="B31" i="6"/>
  <c r="G31" i="6" s="1"/>
  <c r="H31" i="6" s="1"/>
  <c r="C31" i="6" s="1"/>
  <c r="F31" i="6"/>
  <c r="B36" i="6"/>
  <c r="G36" i="6" s="1"/>
  <c r="B41" i="6"/>
  <c r="G41" i="6" s="1"/>
  <c r="H41" i="6" s="1"/>
  <c r="D41" i="6" s="1"/>
  <c r="B26" i="6"/>
  <c r="G26" i="6" s="1"/>
  <c r="H26" i="6" s="1"/>
  <c r="D26" i="6" s="1"/>
  <c r="G17" i="6"/>
  <c r="H17" i="6" s="1"/>
  <c r="C17" i="6"/>
  <c r="F22" i="6"/>
  <c r="B22" i="6"/>
  <c r="B32" i="6" s="1"/>
  <c r="G32" i="6" s="1"/>
  <c r="C41" i="6"/>
  <c r="C16" i="6"/>
  <c r="C21" i="6"/>
  <c r="C45" i="6"/>
  <c r="C51" i="6"/>
  <c r="H30" i="6"/>
  <c r="D30" i="6" s="1"/>
  <c r="D25" i="6"/>
  <c r="C25" i="6"/>
  <c r="D15" i="6"/>
  <c r="K66" i="6"/>
  <c r="C40" i="6"/>
  <c r="C50" i="6"/>
  <c r="C30" i="6"/>
  <c r="C20" i="6"/>
  <c r="C35" i="6"/>
  <c r="C15" i="6"/>
  <c r="B83" i="4"/>
  <c r="A59" i="6" s="1"/>
  <c r="B79" i="4"/>
  <c r="A57" i="6" s="1"/>
  <c r="B85" i="4"/>
  <c r="A60" i="6" s="1"/>
  <c r="B31" i="4"/>
  <c r="A18" i="6" s="1"/>
  <c r="B87" i="4"/>
  <c r="A62" i="6" s="1"/>
  <c r="B75" i="4"/>
  <c r="A54" i="6" s="1"/>
  <c r="B81" i="4"/>
  <c r="A58" i="6" s="1"/>
  <c r="B43" i="4"/>
  <c r="A28" i="6" s="1"/>
  <c r="B77" i="4"/>
  <c r="A55" i="6" s="1"/>
  <c r="B55" i="4"/>
  <c r="A38" i="6" s="1"/>
  <c r="B61" i="4"/>
  <c r="A43" i="6" s="1"/>
  <c r="B49" i="4"/>
  <c r="A33" i="6" s="1"/>
  <c r="B67" i="4"/>
  <c r="A48" i="6" s="1"/>
  <c r="B89" i="4"/>
  <c r="A63" i="6" s="1"/>
  <c r="B37" i="4"/>
  <c r="A23" i="6" s="1"/>
  <c r="F29" i="6"/>
  <c r="H29" i="6" s="1"/>
  <c r="D29" i="6" s="1"/>
  <c r="F44" i="6"/>
  <c r="H44" i="6" s="1"/>
  <c r="B34" i="6"/>
  <c r="G34" i="6" s="1"/>
  <c r="H34" i="6" s="1"/>
  <c r="B39" i="6"/>
  <c r="G39" i="6" s="1"/>
  <c r="H39" i="6" s="1"/>
  <c r="D39" i="6" s="1"/>
  <c r="F49" i="6"/>
  <c r="H49" i="6" s="1"/>
  <c r="D49" i="6" s="1"/>
  <c r="F65" i="6"/>
  <c r="G19" i="6"/>
  <c r="H19" i="6" s="1"/>
  <c r="C19" i="6"/>
  <c r="H24" i="6"/>
  <c r="D24" i="6" s="1"/>
  <c r="C39" i="6"/>
  <c r="C14" i="6"/>
  <c r="B52" i="4"/>
  <c r="A36" i="6" s="1"/>
  <c r="A26" i="6"/>
  <c r="B64" i="4"/>
  <c r="A46" i="6" s="1"/>
  <c r="B58" i="4"/>
  <c r="A41" i="6" s="1"/>
  <c r="C12" i="6"/>
  <c r="C8" i="6"/>
  <c r="D8" i="6"/>
  <c r="C10" i="6"/>
  <c r="C9" i="6"/>
  <c r="C7" i="6"/>
  <c r="C11" i="6"/>
  <c r="B32" i="4"/>
  <c r="A19" i="6" s="1"/>
  <c r="B57" i="4"/>
  <c r="A40" i="6" s="1"/>
  <c r="A25" i="6"/>
  <c r="B50" i="4"/>
  <c r="A34" i="6" s="1"/>
  <c r="D74" i="4"/>
  <c r="F6" i="6"/>
  <c r="H6" i="6" s="1"/>
  <c r="D6" i="6" s="1"/>
  <c r="B35" i="4"/>
  <c r="A22" i="6" s="1"/>
  <c r="D55" i="4"/>
  <c r="D61" i="4"/>
  <c r="G5" i="6"/>
  <c r="H5" i="6" s="1"/>
  <c r="D5" i="6" s="1"/>
  <c r="D37" i="4"/>
  <c r="C5" i="6"/>
  <c r="B63" i="4"/>
  <c r="A45" i="6" s="1"/>
  <c r="B69" i="4"/>
  <c r="A50" i="6" s="1"/>
  <c r="C4" i="6"/>
  <c r="B65" i="4"/>
  <c r="A47" i="6" s="1"/>
  <c r="B71" i="4"/>
  <c r="A52" i="6" s="1"/>
  <c r="G55" i="4"/>
  <c r="G49" i="4"/>
  <c r="G31" i="4"/>
  <c r="D67" i="4"/>
  <c r="B33" i="4"/>
  <c r="A20" i="6" s="1"/>
  <c r="D31" i="4"/>
  <c r="D49" i="4"/>
  <c r="G64" i="6"/>
  <c r="B62" i="4"/>
  <c r="A44" i="6" s="1"/>
  <c r="G61" i="4"/>
  <c r="B68" i="4"/>
  <c r="A49" i="6" s="1"/>
  <c r="G74" i="4"/>
  <c r="A24" i="6"/>
  <c r="G67" i="4"/>
  <c r="G37" i="4"/>
  <c r="S5" i="5"/>
  <c r="V5" i="5" l="1"/>
  <c r="AB5" i="5"/>
  <c r="C26" i="6"/>
  <c r="H46" i="6"/>
  <c r="H36" i="6"/>
  <c r="D31" i="6"/>
  <c r="B52" i="6"/>
  <c r="G52" i="6" s="1"/>
  <c r="B42" i="6"/>
  <c r="G42" i="6" s="1"/>
  <c r="D17" i="6"/>
  <c r="G22" i="6"/>
  <c r="B27" i="6"/>
  <c r="G27" i="6" s="1"/>
  <c r="B37" i="6"/>
  <c r="G37" i="6" s="1"/>
  <c r="B47" i="6"/>
  <c r="G47" i="6" s="1"/>
  <c r="H22" i="6"/>
  <c r="F27" i="6"/>
  <c r="D34" i="6"/>
  <c r="C34" i="6"/>
  <c r="C2" i="6"/>
  <c r="B2" i="6"/>
  <c r="D44" i="6"/>
  <c r="C44" i="6"/>
  <c r="C29" i="6"/>
  <c r="C49" i="6"/>
  <c r="C24" i="6"/>
  <c r="K65" i="6"/>
  <c r="D19" i="6"/>
  <c r="C6" i="6"/>
  <c r="B64" i="6"/>
  <c r="H64" i="6"/>
  <c r="T5" i="5"/>
  <c r="G68" i="6" l="1"/>
  <c r="G66" i="6"/>
  <c r="H66" i="6" s="1"/>
  <c r="G67" i="6"/>
  <c r="H67" i="6" s="1"/>
  <c r="G65" i="6"/>
  <c r="H65" i="6" s="1"/>
  <c r="D65" i="6" s="1"/>
  <c r="R5" i="5"/>
  <c r="D46" i="6"/>
  <c r="C46" i="6"/>
  <c r="D36" i="6"/>
  <c r="C36" i="6"/>
  <c r="D22" i="6"/>
  <c r="C22" i="6"/>
  <c r="H27" i="6"/>
  <c r="F32" i="6"/>
  <c r="H32" i="6" s="1"/>
  <c r="F52" i="6"/>
  <c r="H52" i="6" s="1"/>
  <c r="F47" i="6"/>
  <c r="H47" i="6" s="1"/>
  <c r="F42" i="6"/>
  <c r="H42" i="6" s="1"/>
  <c r="F37" i="6"/>
  <c r="H37" i="6" s="1"/>
  <c r="F68" i="6"/>
  <c r="F54" i="6"/>
  <c r="K68" i="6"/>
  <c r="C64" i="6"/>
  <c r="D64" i="6"/>
  <c r="C65" i="6" l="1"/>
  <c r="X5" i="5"/>
  <c r="G69" i="6" a="1"/>
  <c r="G69" i="6" s="1"/>
  <c r="H69" i="6" s="1"/>
  <c r="H68" i="6"/>
  <c r="D67" i="6"/>
  <c r="C67" i="6"/>
  <c r="D66" i="6"/>
  <c r="C66" i="6"/>
  <c r="D37" i="6"/>
  <c r="C37" i="6"/>
  <c r="D42" i="6"/>
  <c r="C42" i="6"/>
  <c r="F62" i="6"/>
  <c r="H62" i="6" s="1"/>
  <c r="F59" i="6"/>
  <c r="H59" i="6" s="1"/>
  <c r="F58" i="6"/>
  <c r="H58" i="6" s="1"/>
  <c r="F55" i="6"/>
  <c r="F60" i="6"/>
  <c r="H60" i="6" s="1"/>
  <c r="F63" i="6"/>
  <c r="H63" i="6" s="1"/>
  <c r="F57" i="6"/>
  <c r="H57" i="6" s="1"/>
  <c r="H54" i="6"/>
  <c r="D32" i="6"/>
  <c r="C32" i="6"/>
  <c r="D68" i="6"/>
  <c r="C68" i="6"/>
  <c r="D47" i="6"/>
  <c r="C47" i="6"/>
  <c r="D52" i="6"/>
  <c r="C52" i="6"/>
  <c r="D27" i="6"/>
  <c r="C27" i="6"/>
  <c r="H55" i="6" l="1"/>
  <c r="F56" i="6"/>
  <c r="H56" i="6" s="1"/>
  <c r="D63" i="6"/>
  <c r="C63" i="6"/>
  <c r="D60" i="6"/>
  <c r="C60" i="6"/>
  <c r="D58" i="6"/>
  <c r="C58" i="6"/>
  <c r="D62" i="6"/>
  <c r="C62" i="6"/>
  <c r="D59" i="6"/>
  <c r="C59" i="6"/>
  <c r="D54" i="6"/>
  <c r="C54" i="6"/>
  <c r="D57" i="6"/>
  <c r="C57" i="6"/>
  <c r="C56" i="6" l="1"/>
  <c r="D56" i="6"/>
  <c r="C55" i="6"/>
  <c r="D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<sst xmlns="http://schemas.openxmlformats.org/spreadsheetml/2006/main" count="22401" uniqueCount="15806">
  <si>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</si>
  <si>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</si>
  <si>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</si>
  <si>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</si>
  <si>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</si>
  <si>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</si>
  <si>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</si>
  <si>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</si>
  <si>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</si>
  <si>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</si>
  <si>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</si>
  <si>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</si>
  <si>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</si>
  <si>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</si>
  <si>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</si>
  <si>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</si>
  <si>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</si>
  <si>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</si>
  <si>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</si>
  <si>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</si>
  <si>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</si>
  <si>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</si>
  <si>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</si>
  <si>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</si>
  <si>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</si>
  <si>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</si>
  <si>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</si>
  <si>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</si>
  <si>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</si>
  <si>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</si>
  <si>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</si>
  <si>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</si>
  <si>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</si>
  <si>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</si>
  <si>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</si>
  <si>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</si>
  <si>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</si>
  <si>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</si>
  <si>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</si>
  <si>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</si>
  <si>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</si>
  <si>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</si>
  <si>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</si>
  <si>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</si>
  <si>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</si>
  <si>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</si>
  <si>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</si>
  <si>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</si>
  <si>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</si>
  <si>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</si>
  <si>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</si>
  <si>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</si>
  <si>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</si>
  <si>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</si>
  <si>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</si>
  <si>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</si>
  <si>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</si>
  <si>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</si>
  <si>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</si>
  <si>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</si>
  <si>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</si>
  <si>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</si>
  <si>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</si>
  <si>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</si>
  <si>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</si>
  <si>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</si>
  <si>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</si>
  <si>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</si>
  <si>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</si>
  <si>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</si>
  <si>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</si>
  <si>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</si>
  <si>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</si>
  <si>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</si>
  <si>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</si>
  <si>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</si>
  <si>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</si>
  <si>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</si>
  <si>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</si>
  <si>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</si>
  <si>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</si>
  <si>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</si>
  <si>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</si>
  <si>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</si>
  <si>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</si>
  <si>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</si>
  <si>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</si>
  <si>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</si>
  <si>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</si>
  <si>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</si>
  <si>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</si>
  <si>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</si>
  <si>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</si>
  <si>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</si>
  <si>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</si>
  <si>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</si>
  <si>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</si>
  <si>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</si>
  <si>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</si>
  <si>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</si>
  <si>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</si>
  <si>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</si>
  <si>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</si>
  <si>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</si>
  <si>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</si>
  <si>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</si>
  <si>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</si>
  <si>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</si>
  <si>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</si>
  <si>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</si>
  <si>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</si>
  <si>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</si>
  <si>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</si>
  <si>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</si>
  <si>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</si>
  <si>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</si>
  <si>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</si>
  <si>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</si>
  <si>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</si>
  <si>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</si>
  <si>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</si>
  <si>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</si>
  <si>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</si>
  <si>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</si>
  <si>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</si>
  <si>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</si>
  <si>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</si>
  <si>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</si>
  <si>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</si>
  <si>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</si>
  <si>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</si>
  <si>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</si>
  <si>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</si>
  <si>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</si>
  <si>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</si>
  <si>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</si>
  <si>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</si>
  <si>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</si>
  <si>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</si>
  <si>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</si>
  <si>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</si>
  <si>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</si>
  <si>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</si>
  <si>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</si>
  <si>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</si>
  <si>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</si>
  <si>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</si>
  <si>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</si>
  <si>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</si>
  <si>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</si>
  <si>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</si>
  <si>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</si>
  <si>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</si>
  <si>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</si>
  <si>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</si>
  <si>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</si>
  <si>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</si>
  <si>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</si>
  <si>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</si>
  <si>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</si>
  <si>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</si>
  <si>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</si>
  <si>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</si>
  <si>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</si>
  <si>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</si>
  <si>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</si>
  <si>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</si>
  <si>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</si>
  <si>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</si>
  <si>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</si>
  <si>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</si>
  <si>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</si>
  <si>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</si>
  <si>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</si>
  <si>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</si>
  <si>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</si>
  <si>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</si>
  <si>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</si>
  <si>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</si>
  <si>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</si>
  <si>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</si>
  <si>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</si>
  <si>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</si>
  <si>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</si>
  <si>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</si>
  <si>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</si>
  <si>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</si>
  <si>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</si>
  <si>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</si>
  <si>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</si>
  <si>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</si>
  <si>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</si>
  <si>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</si>
  <si>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</si>
  <si>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</si>
  <si>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</si>
  <si>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</si>
  <si>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</si>
  <si>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</si>
  <si>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</si>
  <si>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</si>
  <si>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</si>
  <si>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</si>
  <si>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</si>
  <si>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</si>
  <si>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</si>
  <si>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</si>
  <si>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</si>
  <si>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</si>
  <si>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</si>
  <si>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</si>
  <si>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</si>
  <si>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</si>
  <si>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</si>
  <si>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</si>
  <si>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</si>
  <si>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</si>
  <si>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</si>
  <si>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</si>
  <si>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</si>
  <si>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</si>
  <si>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</si>
  <si>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</si>
  <si>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</si>
  <si>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</si>
  <si>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</si>
  <si>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</si>
  <si>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</si>
  <si>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</si>
  <si>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</si>
  <si>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</si>
  <si>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</si>
  <si>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</si>
  <si>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</si>
  <si>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</si>
  <si>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</si>
  <si>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</si>
  <si>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</si>
  <si>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</si>
  <si>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</si>
  <si>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</si>
  <si>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</si>
  <si>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</si>
  <si>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</si>
  <si>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</si>
  <si>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</si>
  <si>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</si>
  <si>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</si>
  <si>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</si>
  <si>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</si>
  <si>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</si>
  <si>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</si>
  <si>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</si>
  <si>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</si>
  <si>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</si>
  <si>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</si>
  <si>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</si>
  <si>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</si>
  <si>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</si>
  <si>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</si>
  <si>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</si>
  <si>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</si>
  <si>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</si>
  <si>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</si>
  <si>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</si>
  <si>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</si>
  <si>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</si>
  <si>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</si>
  <si>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</si>
  <si>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</si>
  <si>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</si>
  <si>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</si>
  <si>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</si>
  <si>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</si>
  <si>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</si>
  <si>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</si>
  <si>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</si>
  <si>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</si>
  <si>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</si>
  <si>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</si>
  <si>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</si>
  <si>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</si>
  <si>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</si>
  <si>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</si>
  <si>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</si>
  <si>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</si>
  <si>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</si>
  <si>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</si>
  <si>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</si>
  <si>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</si>
  <si>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</si>
  <si>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</si>
  <si>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</si>
  <si>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</si>
  <si>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</si>
  <si>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</si>
  <si>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</si>
  <si>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</si>
  <si>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</si>
  <si>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</si>
  <si>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</si>
  <si>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</si>
  <si>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</si>
  <si>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</si>
  <si>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</si>
  <si>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</si>
  <si>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</si>
  <si>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</si>
  <si>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</si>
  <si>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</si>
  <si>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</si>
  <si>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</si>
  <si>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</si>
  <si>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</si>
  <si>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</si>
  <si>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</si>
  <si>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</si>
  <si>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</si>
  <si>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</si>
  <si>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</si>
  <si>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</si>
  <si>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</si>
  <si>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</si>
  <si>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</si>
  <si>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</si>
  <si>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</si>
  <si>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</si>
  <si>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</si>
  <si>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</si>
  <si>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</si>
  <si>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</si>
  <si>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</si>
  <si>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</si>
  <si>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</si>
  <si>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</si>
  <si>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</si>
  <si>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</si>
  <si>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</si>
  <si>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</si>
  <si>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</si>
  <si>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</si>
  <si>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</si>
  <si>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</si>
  <si>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</si>
  <si>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</si>
  <si>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</si>
  <si>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</si>
  <si>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</si>
  <si>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</si>
  <si>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</si>
  <si>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</si>
  <si>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</si>
  <si>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</si>
  <si>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</si>
  <si>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</si>
  <si>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</si>
  <si>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</si>
  <si>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</si>
  <si>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</si>
  <si>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</si>
  <si>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</si>
  <si>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</si>
  <si>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</si>
  <si>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</si>
  <si>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</si>
  <si>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</si>
  <si>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</si>
  <si>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</si>
  <si>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</si>
  <si>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</si>
  <si>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</si>
  <si>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</si>
  <si>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</si>
  <si>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</si>
  <si>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</si>
  <si>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</si>
  <si>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</si>
  <si>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</si>
  <si>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</si>
  <si>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</si>
  <si>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</si>
  <si>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</si>
  <si>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</si>
  <si>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</si>
  <si>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</si>
  <si>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</si>
  <si>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</si>
  <si>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</si>
  <si>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</si>
  <si>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</si>
  <si>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</si>
  <si>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</si>
  <si>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</si>
  <si>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</si>
  <si>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</si>
  <si>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</si>
  <si>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</si>
  <si>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</si>
  <si>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</si>
  <si>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</si>
  <si>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</si>
  <si>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</si>
  <si>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</si>
  <si>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</si>
  <si>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</si>
  <si>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</si>
  <si>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</si>
  <si>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</si>
  <si>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</si>
  <si>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</si>
  <si>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</si>
  <si>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</si>
  <si>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</si>
  <si>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</si>
  <si>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</si>
  <si>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</si>
  <si>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</si>
  <si>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</si>
  <si>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</si>
  <si>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</si>
  <si>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</si>
  <si>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</si>
  <si>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</si>
  <si>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</si>
  <si>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</si>
  <si>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</si>
  <si>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</si>
  <si>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</si>
  <si>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</si>
  <si>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</si>
  <si>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</si>
  <si>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</si>
  <si>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</si>
  <si>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</si>
  <si>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</si>
  <si>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</si>
  <si>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</si>
  <si>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</si>
  <si>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</si>
  <si>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</si>
  <si>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</si>
  <si>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</si>
  <si>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</si>
  <si>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</si>
  <si>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</si>
  <si>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</si>
  <si>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</si>
  <si>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</si>
  <si>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</si>
  <si>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</si>
  <si>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</si>
  <si>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</si>
  <si>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</si>
  <si>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</si>
  <si>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</si>
  <si>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</si>
  <si>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</si>
  <si>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</si>
  <si>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</si>
  <si>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</si>
  <si>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</si>
  <si>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</si>
  <si>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</si>
  <si>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</si>
  <si>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</si>
  <si>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</si>
  <si>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</si>
  <si>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</si>
  <si>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</si>
  <si>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</si>
  <si>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</si>
  <si>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</si>
  <si>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</si>
  <si>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</si>
  <si>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</si>
  <si>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</si>
  <si>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</si>
  <si>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</si>
  <si>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</si>
  <si>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</si>
  <si>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</si>
  <si>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</si>
  <si>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</si>
  <si>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</si>
  <si>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</si>
  <si>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</si>
  <si>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</si>
  <si>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</si>
  <si>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</si>
  <si>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</si>
  <si>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</si>
  <si>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</si>
  <si>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</si>
  <si>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</si>
  <si>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</si>
  <si>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</si>
  <si>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</si>
  <si>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</si>
  <si>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</si>
  <si>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</si>
  <si>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</si>
  <si>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</si>
  <si>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</si>
  <si>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</si>
  <si>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</si>
  <si>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</si>
  <si>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</si>
  <si>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</si>
  <si>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</si>
  <si>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</si>
  <si>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</si>
  <si>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</si>
  <si>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</si>
  <si>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</si>
  <si>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</si>
  <si>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</si>
  <si>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</si>
  <si>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</si>
  <si>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</si>
  <si>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</si>
  <si>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</si>
  <si>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</si>
  <si>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</si>
  <si>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</si>
  <si>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</si>
  <si>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</si>
  <si>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</si>
  <si>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</si>
  <si>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</si>
  <si>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</si>
  <si>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</si>
  <si>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</si>
  <si>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</si>
  <si>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</si>
  <si>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</si>
  <si>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</si>
  <si>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</si>
  <si>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</si>
  <si>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</si>
  <si>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</si>
  <si>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</si>
  <si>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</si>
  <si>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</si>
  <si>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</si>
  <si>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</si>
  <si>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</si>
  <si>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</si>
  <si>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</si>
  <si>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</si>
  <si>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</si>
  <si>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</si>
  <si>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</si>
  <si>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</si>
  <si>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</si>
  <si>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</si>
  <si>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</si>
  <si>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</si>
  <si>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</si>
  <si>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</si>
  <si>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</si>
  <si>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</si>
  <si>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</si>
  <si>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</si>
  <si>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</si>
  <si>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</si>
  <si>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</si>
  <si>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</si>
  <si>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</si>
  <si>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</si>
  <si>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</si>
  <si>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</si>
  <si>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</si>
  <si>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</si>
  <si>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</si>
  <si>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</si>
  <si>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</si>
  <si>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</si>
  <si>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</si>
  <si>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</si>
  <si>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</si>
  <si>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</si>
  <si>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</si>
  <si>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</si>
  <si>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</si>
  <si>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</si>
  <si>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</si>
  <si>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</si>
  <si>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</si>
  <si>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</si>
  <si>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</si>
  <si>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</si>
  <si>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</si>
  <si>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</si>
  <si>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</si>
  <si>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</si>
  <si>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</si>
  <si>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</si>
  <si>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</si>
  <si>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</si>
  <si>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</si>
  <si>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</si>
  <si>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</si>
  <si>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</si>
  <si>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</si>
  <si>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</si>
  <si>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</si>
  <si>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</si>
  <si>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</si>
  <si>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</si>
  <si>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</si>
  <si>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</si>
  <si>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</si>
  <si>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</si>
  <si>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</si>
  <si>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</si>
  <si>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</si>
  <si>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</si>
  <si>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</si>
  <si>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</si>
  <si>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</si>
  <si>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</si>
  <si>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</si>
  <si>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</si>
  <si>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</si>
  <si>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</si>
  <si>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</si>
  <si>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</si>
  <si>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</si>
  <si>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</si>
  <si>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</si>
  <si>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</si>
  <si>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</si>
  <si>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</si>
  <si>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</si>
  <si>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</si>
  <si>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</si>
  <si>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</si>
  <si>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</si>
  <si>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</si>
  <si>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</si>
  <si>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</si>
  <si>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</si>
  <si>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</si>
  <si>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</si>
  <si>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</si>
  <si>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</si>
  <si>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</si>
  <si>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</si>
  <si>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</si>
  <si>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</si>
  <si>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</si>
  <si>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</si>
  <si>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</si>
  <si>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</si>
  <si>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</si>
  <si>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</si>
  <si>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</si>
  <si>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</si>
  <si>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</si>
  <si>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</si>
  <si>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</si>
  <si>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</si>
  <si>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</si>
  <si>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</si>
  <si>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</si>
  <si>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</si>
  <si>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</si>
  <si>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</si>
  <si>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</si>
  <si>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</si>
  <si>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</si>
  <si>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</si>
  <si>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</si>
  <si>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</si>
  <si>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</si>
  <si>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</si>
  <si>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</si>
  <si>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</si>
  <si>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</si>
  <si>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</si>
  <si>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</si>
  <si>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</si>
  <si>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</si>
  <si>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</si>
  <si>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</si>
  <si>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</si>
  <si>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</si>
  <si>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</si>
  <si>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</si>
  <si>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</si>
  <si>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</si>
  <si>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</si>
  <si>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</si>
  <si>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</si>
  <si>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</si>
  <si>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</si>
  <si>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</si>
  <si>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</si>
  <si>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</si>
  <si>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</si>
  <si>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</si>
  <si>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</si>
  <si>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</si>
  <si>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</si>
  <si>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</si>
  <si>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</si>
  <si>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</si>
  <si>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</si>
  <si>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</si>
  <si>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</si>
  <si>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</si>
  <si>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</si>
  <si>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</si>
  <si>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</si>
  <si>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</si>
  <si>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</si>
  <si>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</si>
  <si>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</si>
  <si>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</si>
  <si>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</si>
  <si>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</si>
  <si>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</si>
  <si>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</si>
  <si>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</si>
  <si>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</si>
  <si>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</si>
  <si>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</si>
  <si>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</si>
  <si>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</si>
  <si>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</si>
  <si>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</si>
  <si>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</si>
  <si>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</si>
  <si>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</si>
  <si>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</si>
  <si>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</si>
  <si>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</si>
  <si>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</si>
  <si>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</si>
  <si>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</si>
  <si>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</si>
  <si>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</si>
  <si>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</si>
  <si>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</si>
  <si>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</si>
  <si>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</si>
  <si>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</si>
  <si>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</si>
  <si>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</si>
  <si>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</si>
  <si>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</si>
  <si>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</si>
  <si>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</si>
  <si>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</si>
  <si>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</si>
  <si>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</si>
  <si>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</si>
  <si>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</si>
  <si>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</si>
  <si>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</si>
  <si>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</si>
  <si>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</si>
  <si>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</si>
  <si>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</si>
  <si>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</si>
  <si>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</si>
  <si>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</si>
  <si>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</si>
  <si>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</si>
  <si>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</si>
  <si>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</si>
  <si>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</si>
  <si>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</si>
  <si>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</si>
  <si>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</si>
  <si>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</si>
  <si>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</si>
  <si>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</si>
  <si>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</si>
  <si>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</si>
  <si>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</si>
  <si>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</si>
  <si>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</si>
  <si>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</si>
  <si>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</si>
  <si>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</si>
  <si>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</si>
  <si>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</si>
  <si>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</si>
  <si>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</si>
  <si>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</si>
  <si>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</si>
  <si>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</si>
  <si>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</si>
  <si>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</si>
  <si>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</si>
  <si>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</si>
  <si>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</si>
  <si>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</si>
  <si>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</si>
  <si>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</si>
  <si>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</si>
  <si>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</si>
  <si>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</si>
  <si>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</si>
  <si>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</si>
  <si>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</si>
  <si>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</si>
  <si>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</si>
  <si>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</si>
  <si>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</si>
  <si>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</si>
  <si>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</si>
  <si>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</si>
  <si>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</si>
  <si>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</si>
  <si>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</si>
  <si>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</si>
  <si>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</si>
  <si>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</si>
  <si>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</si>
  <si>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</si>
  <si>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</si>
  <si>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</si>
  <si>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</si>
  <si>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</si>
  <si>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</si>
  <si>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</si>
  <si>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</si>
  <si>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</si>
  <si>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</si>
  <si>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</si>
  <si>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</si>
  <si>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</si>
  <si>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</si>
  <si>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</si>
  <si>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</si>
  <si>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</si>
  <si>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</si>
  <si>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</si>
  <si>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</si>
  <si>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</si>
  <si>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</si>
  <si>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</si>
  <si>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</si>
  <si>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</si>
  <si>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</si>
  <si>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</si>
  <si>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</si>
  <si>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</si>
  <si>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</si>
  <si>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</si>
  <si>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</si>
  <si>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</si>
  <si>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</si>
  <si>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</si>
  <si>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</si>
  <si>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</si>
  <si>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</si>
  <si>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</si>
  <si>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</si>
  <si>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</si>
  <si>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</si>
  <si>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</si>
  <si>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</si>
  <si>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</si>
  <si>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</si>
  <si>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</si>
  <si>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</si>
  <si>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</si>
  <si>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</si>
  <si>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</si>
  <si>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</si>
  <si>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</si>
  <si>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</si>
  <si>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</si>
  <si>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</si>
  <si>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</si>
  <si>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</si>
  <si>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</si>
  <si>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</si>
  <si>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</si>
  <si>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</si>
  <si>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</si>
  <si>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</si>
  <si>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</si>
  <si>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</si>
  <si>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</si>
  <si>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</si>
  <si>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</si>
  <si>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</si>
  <si>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</si>
  <si>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</si>
  <si>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</si>
  <si>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</si>
  <si>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</si>
  <si>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</si>
  <si>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</si>
  <si>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</si>
  <si>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</si>
  <si>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</si>
  <si>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</si>
  <si>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</si>
  <si>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</si>
  <si>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</si>
  <si>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</si>
  <si>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</si>
  <si>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</si>
  <si>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</si>
  <si>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</si>
  <si>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</si>
  <si>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</si>
  <si>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</si>
  <si>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</si>
  <si>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</si>
  <si>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</si>
  <si>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</si>
  <si>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</si>
  <si>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</si>
  <si>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</si>
  <si>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</si>
  <si>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</si>
  <si>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</si>
  <si>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</si>
  <si>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</si>
  <si>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</si>
  <si>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</si>
  <si>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</si>
  <si>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</si>
  <si>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</si>
  <si>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</si>
  <si>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</si>
  <si>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</si>
  <si>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</si>
  <si>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</si>
  <si>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</si>
  <si>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</si>
  <si>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</si>
  <si>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</si>
  <si>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</si>
  <si>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</si>
  <si>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</si>
  <si>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</si>
  <si>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</si>
  <si>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</si>
  <si>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</si>
  <si>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</si>
  <si>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</si>
  <si>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</si>
  <si>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</si>
  <si>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</si>
  <si>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</si>
  <si>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</si>
  <si>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</si>
  <si>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</si>
  <si>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</si>
  <si>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</si>
  <si>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</si>
  <si>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</si>
  <si>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</si>
  <si>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</si>
  <si>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</si>
  <si>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</si>
  <si>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</si>
  <si>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</si>
  <si>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</si>
  <si>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</si>
  <si>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</si>
  <si>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</si>
  <si>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</si>
  <si>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</si>
  <si>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</si>
  <si>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</si>
  <si>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</si>
  <si>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</si>
  <si>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</si>
  <si>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</si>
  <si>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</si>
  <si>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</si>
  <si>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</si>
  <si>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</si>
  <si>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</si>
  <si>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</si>
  <si>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</si>
  <si>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</si>
  <si>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</si>
  <si>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</si>
  <si>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</si>
  <si>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</si>
  <si>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</si>
  <si>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</si>
  <si>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</si>
  <si>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</si>
  <si>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</si>
  <si>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</si>
  <si>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</si>
  <si>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</si>
  <si>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</si>
  <si>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</si>
  <si>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</si>
  <si>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</si>
  <si>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</si>
  <si>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</si>
  <si>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</si>
  <si>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</si>
  <si>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</si>
  <si>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</si>
  <si>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</si>
  <si>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</si>
  <si>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</si>
  <si>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</si>
  <si>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</si>
  <si>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</si>
  <si>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</si>
  <si>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</si>
  <si>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</si>
  <si>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</si>
  <si>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</si>
  <si>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</si>
  <si>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</si>
  <si>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</si>
  <si>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</si>
  <si>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</si>
  <si>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</si>
  <si>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</si>
  <si>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</si>
  <si>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</si>
  <si>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</si>
  <si>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</si>
  <si>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</si>
  <si>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</si>
  <si>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</si>
  <si>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</si>
  <si>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</si>
  <si>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</si>
  <si>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</si>
  <si>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</si>
  <si>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</si>
  <si>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</si>
  <si>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</si>
  <si>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</si>
  <si>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</si>
  <si>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</si>
  <si>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</si>
  <si>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</si>
  <si>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</si>
  <si>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</si>
  <si>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</si>
  <si>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</si>
  <si>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</si>
  <si>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</si>
  <si>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</si>
  <si>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</si>
  <si>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</si>
  <si>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</si>
  <si>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</si>
  <si>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</si>
  <si>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</si>
  <si>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</si>
  <si>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</si>
  <si>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</si>
  <si>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</si>
  <si>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</si>
  <si>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</si>
  <si>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</si>
  <si>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</si>
  <si>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</si>
  <si>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</si>
  <si>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</si>
  <si>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</si>
  <si>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</si>
  <si>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</si>
  <si>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</si>
  <si>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</si>
  <si>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</si>
  <si>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</si>
  <si>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</si>
  <si>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</si>
  <si>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</si>
  <si>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</si>
  <si>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</si>
  <si>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</si>
  <si>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</si>
  <si>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</si>
  <si>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</si>
  <si>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</si>
  <si>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</si>
  <si>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</si>
  <si>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</si>
  <si>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</si>
  <si>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</si>
  <si>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</si>
  <si>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</si>
  <si>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</si>
  <si>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</si>
  <si>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</si>
  <si>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</si>
  <si>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</si>
  <si>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</si>
  <si>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</si>
  <si>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</si>
  <si>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</si>
  <si>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</si>
  <si>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</si>
  <si>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</si>
  <si>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</si>
  <si>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</si>
  <si>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</si>
  <si>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</si>
  <si>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</si>
  <si>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</si>
  <si>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</si>
  <si>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</si>
  <si>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</si>
  <si>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</si>
  <si>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</si>
  <si>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</si>
  <si>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</si>
  <si>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</si>
  <si>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</si>
  <si>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</si>
  <si>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</si>
  <si>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</si>
  <si>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</si>
  <si>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</si>
  <si>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</si>
  <si>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</si>
  <si>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</si>
  <si>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</si>
  <si>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</si>
  <si>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</si>
  <si>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</si>
  <si>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</si>
  <si>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</si>
  <si>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</si>
  <si>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</si>
  <si>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</si>
  <si>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</si>
  <si>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</si>
  <si>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</si>
  <si>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</si>
  <si>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</si>
  <si>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</si>
  <si>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</si>
  <si>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</si>
  <si>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</si>
  <si>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</si>
  <si>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</si>
  <si>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</si>
  <si>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</si>
  <si>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</si>
  <si>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</si>
  <si>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</si>
  <si>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</si>
  <si>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</si>
  <si>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</si>
  <si>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</si>
  <si>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</si>
  <si>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</si>
  <si>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</si>
  <si>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</si>
  <si>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</si>
  <si>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</si>
  <si>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</si>
  <si>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</si>
  <si>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</si>
  <si>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</si>
  <si>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</si>
  <si>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</si>
  <si>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</si>
  <si>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</si>
  <si>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</si>
  <si>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</si>
  <si>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</si>
  <si>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</si>
  <si>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</si>
  <si>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</si>
  <si>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</si>
  <si>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</si>
  <si>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</si>
  <si>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</si>
  <si>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</si>
  <si>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</si>
  <si>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</si>
  <si>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</si>
  <si>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</si>
  <si>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</si>
  <si>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</si>
  <si>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</si>
  <si>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</si>
  <si>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</si>
  <si>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</si>
  <si>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</si>
  <si>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</si>
  <si>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</si>
  <si>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</si>
  <si>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</si>
  <si>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</si>
  <si>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</si>
  <si>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</si>
  <si>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</si>
  <si>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</si>
  <si>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</si>
  <si>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</si>
  <si>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</si>
  <si>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</si>
  <si>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</si>
  <si>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</si>
  <si>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</si>
  <si>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</si>
  <si>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</si>
  <si>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</si>
  <si>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</si>
  <si>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</si>
  <si>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</si>
  <si>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</si>
  <si>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</si>
  <si>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</si>
  <si>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</si>
  <si>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</si>
  <si>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</si>
  <si>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</si>
  <si>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</si>
  <si>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</si>
  <si>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</si>
  <si>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</si>
  <si>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</si>
  <si>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</si>
  <si>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</si>
  <si>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</si>
  <si>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</si>
  <si>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</si>
  <si>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</si>
  <si>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</si>
  <si>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</si>
  <si>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</si>
  <si>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</si>
  <si>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</si>
  <si>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</si>
  <si>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</si>
  <si>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</si>
  <si>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</si>
  <si>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</si>
  <si>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</si>
  <si>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</si>
  <si>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</si>
  <si>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</si>
  <si>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</si>
  <si>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</si>
  <si>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</si>
  <si>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</si>
  <si>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</si>
  <si>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</si>
  <si>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</si>
  <si>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</si>
  <si>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</si>
  <si>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</si>
  <si>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</si>
  <si>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</si>
  <si>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</si>
  <si>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</si>
  <si>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</si>
  <si>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</si>
  <si>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</si>
  <si>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</si>
  <si>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</si>
  <si>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</si>
  <si>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</si>
  <si>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</si>
  <si>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</si>
  <si>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</si>
  <si>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</si>
  <si>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</si>
  <si>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</si>
  <si>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</si>
  <si>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</si>
  <si>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</si>
  <si>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</si>
  <si>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</si>
  <si>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</si>
  <si>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</si>
  <si>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</si>
  <si>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</si>
  <si>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</si>
  <si>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</si>
  <si>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</si>
  <si>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</si>
  <si>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</si>
  <si>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</si>
  <si>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</si>
  <si>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</si>
  <si>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</si>
  <si>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</si>
  <si>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</si>
  <si>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</si>
  <si>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</si>
  <si>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</si>
  <si>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</si>
  <si>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</si>
  <si>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</si>
  <si>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</si>
  <si>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</si>
  <si>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</si>
  <si>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</si>
  <si>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</si>
  <si>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</si>
  <si>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</si>
  <si>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</si>
  <si>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</si>
  <si>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</si>
  <si>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</si>
  <si>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</si>
  <si>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</si>
  <si>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</si>
  <si>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</si>
  <si>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</si>
  <si>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</si>
  <si>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</si>
  <si>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</si>
  <si>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</si>
  <si>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</si>
  <si>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</si>
  <si>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</si>
  <si>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</si>
  <si>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</si>
  <si>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</si>
  <si>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</si>
  <si>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</si>
  <si>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</si>
  <si>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</si>
  <si>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</si>
  <si>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</si>
  <si>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</si>
  <si>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</si>
  <si>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</si>
  <si>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</si>
  <si>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</si>
  <si>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</si>
  <si>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</si>
  <si>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</si>
  <si>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</si>
  <si>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</si>
  <si>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</si>
  <si>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</si>
  <si>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</si>
  <si>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</si>
  <si>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</si>
  <si>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</si>
  <si>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</si>
  <si>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</si>
  <si>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</si>
  <si>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</si>
  <si>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</si>
  <si>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</si>
  <si>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</si>
  <si>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</si>
  <si>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</si>
  <si>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</si>
  <si>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</si>
  <si>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</si>
  <si>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</si>
  <si>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</si>
  <si>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</si>
  <si>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</si>
  <si>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</si>
  <si>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</si>
  <si>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</si>
  <si>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</si>
  <si>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</si>
  <si>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</si>
  <si>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</si>
  <si>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</si>
  <si>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</si>
  <si>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</si>
  <si>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</si>
  <si>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</si>
  <si>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</si>
  <si>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</si>
  <si>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</si>
  <si>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</si>
  <si>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</si>
  <si>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</si>
  <si>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</si>
  <si>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</si>
  <si>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</si>
  <si>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</si>
  <si>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</si>
  <si>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</si>
  <si>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</si>
  <si>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</si>
  <si>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</si>
  <si>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</si>
  <si>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</si>
  <si>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</si>
  <si>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</si>
  <si>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</si>
  <si>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</si>
  <si>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</si>
  <si>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</si>
  <si>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</si>
  <si>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</si>
  <si>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</si>
  <si>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</si>
  <si>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</si>
  <si>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</si>
  <si>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</si>
  <si>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</si>
  <si>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</si>
  <si>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</si>
  <si>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</si>
  <si>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</si>
  <si>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</si>
  <si>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</si>
  <si>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</si>
  <si>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</si>
  <si>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</si>
  <si>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</si>
  <si>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</si>
  <si>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</si>
  <si>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</si>
  <si>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</si>
  <si>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</si>
  <si>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</si>
  <si>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</si>
  <si>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</si>
  <si>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</si>
  <si>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</si>
  <si>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</si>
  <si>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</si>
  <si>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</si>
  <si>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</si>
  <si>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</si>
  <si>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</si>
  <si>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</si>
  <si>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</si>
  <si>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</si>
  <si>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</si>
  <si>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</si>
  <si>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</si>
  <si>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</si>
  <si>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</si>
  <si>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</si>
  <si>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</si>
  <si>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</si>
  <si>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</si>
  <si>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</si>
  <si>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</si>
  <si>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</si>
  <si>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</si>
  <si>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</si>
  <si>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</si>
  <si>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</si>
  <si>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</si>
  <si>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</si>
  <si>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</si>
  <si>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</si>
  <si>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</si>
  <si>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</si>
  <si>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</si>
  <si>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</si>
  <si>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</si>
  <si>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</si>
  <si>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</si>
  <si>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</si>
  <si>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</si>
  <si>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</si>
  <si>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</si>
  <si>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</si>
  <si>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</si>
  <si>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</si>
  <si>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</si>
  <si>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</si>
  <si>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</si>
  <si>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</si>
  <si>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</si>
  <si>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</si>
  <si>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</si>
  <si>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</si>
  <si>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</si>
  <si>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</si>
  <si>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</si>
  <si>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</si>
  <si>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</si>
  <si>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</si>
  <si>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</si>
  <si>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</si>
  <si>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</si>
  <si>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</si>
  <si>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</si>
  <si>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</si>
  <si>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</si>
  <si>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</si>
  <si>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</si>
  <si>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</si>
  <si>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</si>
  <si>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</si>
  <si>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</si>
  <si>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</si>
  <si>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</si>
  <si>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</si>
  <si>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</si>
  <si>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</si>
  <si>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</si>
  <si>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</si>
  <si>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</si>
  <si>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</si>
  <si>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</si>
  <si>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</si>
  <si>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</si>
  <si>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</si>
  <si>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</si>
  <si>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</si>
  <si>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</si>
  <si>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</si>
  <si>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</si>
  <si>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</si>
  <si>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</si>
  <si>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</si>
  <si>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</si>
  <si>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</si>
  <si>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</si>
  <si>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</si>
  <si>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</si>
  <si>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</si>
  <si>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</si>
  <si>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</si>
  <si>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</si>
  <si>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</si>
  <si>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</si>
  <si>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</si>
  <si>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</si>
  <si>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</si>
  <si>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</si>
  <si>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</si>
  <si>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</si>
  <si>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</si>
  <si>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</si>
  <si>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</si>
  <si>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</si>
  <si>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</si>
  <si>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</si>
  <si>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</si>
  <si>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</si>
  <si>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</si>
  <si>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</si>
  <si>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</si>
  <si>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</si>
  <si>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</si>
  <si>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</si>
  <si>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</si>
  <si>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</si>
  <si>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</si>
  <si>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</si>
  <si>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</si>
  <si>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</si>
  <si>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</si>
  <si>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</si>
  <si>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</si>
  <si>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</si>
  <si>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</si>
  <si>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</si>
  <si>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</si>
  <si>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</si>
  <si>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</si>
  <si>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</si>
  <si>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</si>
  <si>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</si>
  <si>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</si>
  <si>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</si>
  <si>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</si>
  <si>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</si>
  <si>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</si>
  <si>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</si>
  <si>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</si>
  <si>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</si>
  <si>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</si>
  <si>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</si>
  <si>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</si>
  <si>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</si>
  <si>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</si>
  <si>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</si>
  <si>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</si>
  <si>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</si>
  <si>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</si>
  <si>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</si>
  <si>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</si>
  <si>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</si>
  <si>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</si>
  <si>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</si>
  <si>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</si>
  <si>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</si>
  <si>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</si>
  <si>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</si>
  <si>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</si>
  <si>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</si>
  <si>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</si>
  <si>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</si>
  <si>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</si>
  <si>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</si>
  <si>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</si>
  <si>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</si>
  <si>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</si>
  <si>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</si>
  <si>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</si>
  <si>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</si>
  <si>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</si>
  <si>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</si>
  <si>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</si>
  <si>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</si>
  <si>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</si>
  <si>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</si>
  <si>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</si>
  <si>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</si>
  <si>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</si>
  <si>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</si>
  <si>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</si>
  <si>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</si>
  <si>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</si>
  <si>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</si>
  <si>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</si>
  <si>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</si>
  <si>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</si>
  <si>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</si>
  <si>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</si>
  <si>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</si>
  <si>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</si>
  <si>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</si>
  <si>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</si>
  <si>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</si>
  <si>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</si>
  <si>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</si>
  <si>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</si>
  <si>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</si>
  <si>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</si>
  <si>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</si>
  <si>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</si>
  <si>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</si>
  <si>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</si>
  <si>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</si>
  <si>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</si>
  <si>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</si>
  <si>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</si>
  <si>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</si>
  <si>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</si>
  <si>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</si>
  <si>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</si>
  <si>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</si>
  <si>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</si>
  <si>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</si>
  <si>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</si>
  <si>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</si>
  <si>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</si>
  <si>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</si>
  <si>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</si>
  <si>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</si>
  <si>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</si>
  <si>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</si>
  <si>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</si>
  <si>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</si>
  <si>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</si>
  <si>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</si>
  <si>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</si>
  <si>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</si>
  <si>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</si>
  <si>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</si>
  <si>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</si>
  <si>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</si>
  <si>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</si>
  <si>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</si>
  <si>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</si>
  <si>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</si>
  <si>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</si>
  <si>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</si>
  <si>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</si>
  <si>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</si>
  <si>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</si>
  <si>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</si>
  <si>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</si>
  <si>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</si>
  <si>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</si>
  <si>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</si>
  <si>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</si>
  <si>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</si>
  <si>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</si>
  <si>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</si>
  <si>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</si>
  <si>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</si>
  <si>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</si>
  <si>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</si>
  <si>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</si>
  <si>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</si>
  <si>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</si>
  <si>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</si>
  <si>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</si>
  <si>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</si>
  <si>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</si>
  <si>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</si>
  <si>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</si>
  <si>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</si>
  <si>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</si>
  <si>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</si>
  <si>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</si>
  <si>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</si>
  <si>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</si>
  <si>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</si>
  <si>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</si>
  <si>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</si>
  <si>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</si>
  <si>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</si>
  <si>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</si>
  <si>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</si>
  <si>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</si>
  <si>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</si>
  <si>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</si>
  <si>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</si>
  <si>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</si>
  <si>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</si>
  <si>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</si>
  <si>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</si>
  <si>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</si>
  <si>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</si>
  <si>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</si>
  <si>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</si>
  <si>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</si>
  <si>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</si>
  <si>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</si>
  <si>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</si>
  <si>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</si>
  <si>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</si>
  <si>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</si>
  <si>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</si>
  <si>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</si>
  <si>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</si>
  <si>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</si>
  <si>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</si>
  <si>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</si>
  <si>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</si>
  <si>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</si>
  <si>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</si>
  <si>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</si>
  <si>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</si>
  <si>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</si>
  <si>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</si>
  <si>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</si>
  <si>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</si>
  <si>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</si>
  <si>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</si>
  <si>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</si>
  <si>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</si>
  <si>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</si>
  <si>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</si>
  <si>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</si>
  <si>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</si>
  <si>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</si>
  <si>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</si>
  <si>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</si>
  <si>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</si>
  <si>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</si>
  <si>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</si>
  <si>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</si>
  <si>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</si>
  <si>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</si>
  <si>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</si>
  <si>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</si>
  <si>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</si>
  <si>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</si>
  <si>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</si>
  <si>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</si>
  <si>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</si>
  <si>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</si>
  <si>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</si>
  <si>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</si>
  <si>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</si>
  <si>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</si>
  <si>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</si>
  <si>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</si>
  <si>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</si>
  <si>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</si>
  <si>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</si>
  <si>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</si>
  <si>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</si>
  <si>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</si>
  <si>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</si>
  <si>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</si>
  <si>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</si>
  <si>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</si>
  <si>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</si>
  <si>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</si>
  <si>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</si>
  <si>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</si>
  <si>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</si>
  <si>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</si>
  <si>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</si>
  <si>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</si>
  <si>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</si>
  <si>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</si>
  <si>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</si>
  <si>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</si>
  <si>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</si>
  <si>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</si>
  <si>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</si>
  <si>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</si>
  <si>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</si>
  <si>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</si>
  <si>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</si>
  <si>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</si>
  <si>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</si>
  <si>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</si>
  <si>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</si>
  <si>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</si>
  <si>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</si>
  <si>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</si>
  <si>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</si>
  <si>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</si>
  <si>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</si>
  <si>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</si>
  <si>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</si>
  <si>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</si>
  <si>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</si>
  <si>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</si>
  <si>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</si>
  <si>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</si>
  <si>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</si>
  <si>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</si>
  <si>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</si>
  <si>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</si>
  <si>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</si>
  <si>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</si>
  <si>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</si>
  <si>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</si>
  <si>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</si>
  <si>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</si>
  <si>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</si>
  <si>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</si>
  <si>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</si>
  <si>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</si>
  <si>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</si>
  <si>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</si>
  <si>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</si>
  <si>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</si>
  <si>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</si>
  <si>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</si>
  <si>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</si>
  <si>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</si>
  <si>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</si>
  <si>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</si>
  <si>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</si>
  <si>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</si>
  <si>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</si>
  <si>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</si>
  <si>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</si>
  <si>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</si>
  <si>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</si>
  <si>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</si>
  <si>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</si>
  <si>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</si>
  <si>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</si>
  <si>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</si>
  <si>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</si>
  <si>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</si>
  <si>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</si>
  <si>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</si>
  <si>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</si>
  <si>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</si>
  <si>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</si>
  <si>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</si>
  <si>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</si>
  <si>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</si>
  <si>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</si>
  <si>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</si>
  <si>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</si>
  <si>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</si>
  <si>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</si>
  <si>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</si>
  <si>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</si>
  <si>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</si>
  <si>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</si>
  <si>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</si>
  <si>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</si>
  <si>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</si>
  <si>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</si>
  <si>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</si>
  <si>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</si>
  <si>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</si>
  <si>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</si>
  <si>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</si>
  <si>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</si>
  <si>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</si>
  <si>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</si>
  <si>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</si>
  <si>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</si>
  <si>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</si>
  <si>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</si>
  <si>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</si>
  <si>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</si>
  <si>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</si>
  <si>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</si>
  <si>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</si>
  <si>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</si>
  <si>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</si>
  <si>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</si>
  <si>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</si>
  <si>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</si>
  <si>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</si>
  <si>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</si>
  <si>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</si>
  <si>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</si>
  <si>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</si>
  <si>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</si>
  <si>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</si>
  <si>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</si>
  <si>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</si>
  <si>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</si>
  <si>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</si>
  <si>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</si>
  <si>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</si>
  <si>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</si>
  <si>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</si>
  <si>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</si>
  <si>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</si>
  <si>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</si>
  <si>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</si>
  <si>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</si>
  <si>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</si>
  <si>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</si>
  <si>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</si>
  <si>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</si>
  <si>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</si>
  <si>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</si>
  <si>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</si>
  <si>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</si>
  <si>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</si>
  <si>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</si>
  <si>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</si>
  <si>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</si>
  <si>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</si>
  <si>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</si>
  <si>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</si>
  <si>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</si>
  <si>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</si>
  <si>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</si>
  <si>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</si>
  <si>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</si>
  <si>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</si>
  <si>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</si>
  <si>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</si>
  <si>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</si>
  <si>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</si>
  <si>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</si>
  <si>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</si>
  <si>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</si>
  <si>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</si>
  <si>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</si>
  <si>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</si>
  <si>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</si>
  <si>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</si>
  <si>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</si>
  <si>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</si>
  <si>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</si>
  <si>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</si>
  <si>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</si>
  <si>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</si>
  <si>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</si>
  <si>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</si>
  <si>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</si>
  <si>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</si>
  <si>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</si>
  <si>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</si>
  <si>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</si>
  <si>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</si>
  <si>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</si>
  <si>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</si>
  <si>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</si>
  <si>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</si>
  <si>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</si>
  <si>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</si>
  <si>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</si>
  <si>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</si>
  <si>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</si>
  <si>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</si>
  <si>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</si>
  <si>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</si>
  <si>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</si>
  <si>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</si>
  <si>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</si>
  <si>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</si>
  <si>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</si>
  <si>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</si>
  <si>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</si>
  <si>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</si>
  <si>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</si>
  <si>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</si>
  <si>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</si>
  <si>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</si>
  <si>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</si>
  <si>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</si>
  <si>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</si>
  <si>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</si>
  <si>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</si>
  <si>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</si>
  <si>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</si>
  <si>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</si>
  <si>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</si>
  <si>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</si>
  <si>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</si>
  <si>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</si>
  <si>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</si>
  <si>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</si>
  <si>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</si>
  <si>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</si>
  <si>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</si>
  <si>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</si>
  <si>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</si>
  <si>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</si>
  <si>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</si>
  <si>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</si>
  <si>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</si>
  <si>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</si>
  <si>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</si>
  <si>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</si>
  <si>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</si>
  <si>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</si>
  <si>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</si>
  <si>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</si>
  <si>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</si>
  <si>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</si>
  <si>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</si>
  <si>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</si>
  <si>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</si>
  <si>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</si>
  <si>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</si>
  <si>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</si>
  <si>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</si>
  <si>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</si>
  <si>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</si>
  <si>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</si>
  <si>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</si>
  <si>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</si>
  <si>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</si>
  <si>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</si>
  <si>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</si>
  <si>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</si>
  <si>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</si>
  <si>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</si>
  <si>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</si>
  <si>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</si>
  <si>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</si>
  <si>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</si>
  <si>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</si>
  <si>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</si>
  <si>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</si>
  <si>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</si>
  <si>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</si>
  <si>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</si>
  <si>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</si>
  <si>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</si>
  <si>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</si>
  <si>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</si>
  <si>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</si>
  <si>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</si>
  <si>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</si>
  <si>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</si>
  <si>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</si>
  <si>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</si>
  <si>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</si>
  <si>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</si>
  <si>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</si>
  <si>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</si>
  <si>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</si>
  <si>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</si>
  <si>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</si>
  <si>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</si>
  <si>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</si>
  <si>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</si>
  <si>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</si>
  <si>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</si>
  <si>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</si>
  <si>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</si>
  <si>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</si>
  <si>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</si>
  <si>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</si>
  <si>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</si>
  <si>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</si>
  <si>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</si>
  <si>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</si>
  <si>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</si>
  <si>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</si>
  <si>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</si>
  <si>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</si>
  <si>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</si>
  <si>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</si>
  <si>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</si>
  <si>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</si>
  <si>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</si>
  <si>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</si>
  <si>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</si>
  <si>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</si>
  <si>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</si>
  <si>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</si>
  <si>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</si>
  <si>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</si>
  <si>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</si>
  <si>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</si>
  <si>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</si>
  <si>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</si>
  <si>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</si>
  <si>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</si>
  <si>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</si>
  <si>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</si>
  <si>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</si>
  <si>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</si>
  <si>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</si>
  <si>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</si>
  <si>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</si>
  <si>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</si>
  <si>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</si>
  <si>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</si>
  <si>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</si>
  <si>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</si>
  <si>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</si>
  <si>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</si>
  <si>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</si>
  <si>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</si>
  <si>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</si>
  <si>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</si>
  <si>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</si>
  <si>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</si>
  <si>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</si>
  <si>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</si>
  <si>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</si>
  <si>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</si>
  <si>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</si>
  <si>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</si>
  <si>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</si>
  <si>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</si>
  <si>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</si>
  <si>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</si>
  <si>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</si>
  <si>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</si>
  <si>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</si>
  <si>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</si>
  <si>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</si>
  <si>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</si>
  <si>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</si>
  <si>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</si>
  <si>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</si>
  <si>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</si>
  <si>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</si>
  <si>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</si>
  <si>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</si>
  <si>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</si>
  <si>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</si>
  <si>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</si>
  <si>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</si>
  <si>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</si>
  <si>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</si>
  <si>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</si>
  <si>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</si>
  <si>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</si>
  <si>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</si>
  <si>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</si>
  <si>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</si>
  <si>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</si>
  <si>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</si>
  <si>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</si>
  <si>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</si>
  <si>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</si>
  <si>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</si>
  <si>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</si>
  <si>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</si>
  <si>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</si>
  <si>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</si>
  <si>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</si>
  <si>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</si>
  <si>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</si>
  <si>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</si>
  <si>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</si>
  <si>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</si>
  <si>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</si>
  <si>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</si>
  <si>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</si>
  <si>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</si>
  <si>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</si>
  <si>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</si>
  <si>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</si>
  <si>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</si>
  <si>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</si>
  <si>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</si>
  <si>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</si>
  <si>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</si>
  <si>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</si>
  <si>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</si>
  <si>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</si>
  <si>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</si>
  <si>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</si>
  <si>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</si>
  <si>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</si>
  <si>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</si>
  <si>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</si>
  <si>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</si>
  <si>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</si>
  <si>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</si>
  <si>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</si>
  <si>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</si>
  <si>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</si>
  <si>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</si>
  <si>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</si>
  <si>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</si>
  <si>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</si>
  <si>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</si>
  <si>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</si>
  <si>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</si>
  <si>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</si>
  <si>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</si>
  <si>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</si>
  <si>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</si>
  <si>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</si>
  <si>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</si>
  <si>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</si>
  <si>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</si>
  <si>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</si>
  <si>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</si>
  <si>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</si>
  <si>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</si>
  <si>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</si>
  <si>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</si>
  <si>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</si>
  <si>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</si>
  <si>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</si>
  <si>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</si>
  <si>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</si>
  <si>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</si>
  <si>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</si>
  <si>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</si>
  <si>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</si>
  <si>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</si>
  <si>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</si>
  <si>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</si>
  <si>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</si>
  <si>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</si>
  <si>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</si>
  <si>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</si>
  <si>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</si>
  <si>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</si>
  <si>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</si>
  <si>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</si>
  <si>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</si>
  <si>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</si>
  <si>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</si>
  <si>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</si>
  <si>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</si>
  <si>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</si>
  <si>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</si>
  <si>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</si>
  <si>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</si>
  <si>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</si>
  <si>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</si>
  <si>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</si>
  <si>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</si>
  <si>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</si>
  <si>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</si>
  <si>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</si>
  <si>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</si>
  <si>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</si>
  <si>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</si>
  <si>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</si>
  <si>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</si>
  <si>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</si>
  <si>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</si>
  <si>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</si>
  <si>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</si>
  <si>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</si>
  <si>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</si>
  <si>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</si>
  <si>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</si>
  <si>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</si>
  <si>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</si>
  <si>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</si>
  <si>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</si>
  <si>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</si>
  <si>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</si>
  <si>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</si>
  <si>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</si>
  <si>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</si>
  <si>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</si>
  <si>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</si>
  <si>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</si>
  <si>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</si>
  <si>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</si>
  <si>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</si>
  <si>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</si>
  <si>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</si>
  <si>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</si>
  <si>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</si>
  <si>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</si>
  <si>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</si>
  <si>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</si>
  <si>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</si>
  <si>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</si>
  <si>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</si>
  <si>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</si>
  <si>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</si>
  <si>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</si>
  <si>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</si>
  <si>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</si>
  <si>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</si>
  <si>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</si>
  <si>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</si>
  <si>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</si>
  <si>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</si>
  <si>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</si>
  <si>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</si>
  <si>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</si>
  <si>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</si>
  <si>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</si>
  <si>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</si>
  <si>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</si>
  <si>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</si>
  <si>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</si>
  <si>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</si>
  <si>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</si>
  <si>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</si>
  <si>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</si>
  <si>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</si>
  <si>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</si>
  <si>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</si>
  <si>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</si>
  <si>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</si>
  <si>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</si>
  <si>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</si>
  <si>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</si>
  <si>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</si>
  <si>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</si>
  <si>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</si>
  <si>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</si>
  <si>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</si>
  <si>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</si>
  <si>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</si>
  <si>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</si>
  <si>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</si>
  <si>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</si>
  <si>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</si>
  <si>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</si>
  <si>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</si>
  <si>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</si>
  <si>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</si>
  <si>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</si>
  <si>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</si>
  <si>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</si>
  <si>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</si>
  <si>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</si>
  <si>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</si>
  <si>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</si>
  <si>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</si>
  <si>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</si>
  <si>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</si>
  <si>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</si>
  <si>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</si>
  <si>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</si>
  <si>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</si>
  <si>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</si>
  <si>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</si>
  <si>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</si>
  <si>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</si>
  <si>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</si>
  <si>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</si>
  <si>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</si>
  <si>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</si>
  <si>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</si>
  <si>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</si>
  <si>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</si>
  <si>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</si>
  <si>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</si>
  <si>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</si>
  <si>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</si>
  <si>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</si>
  <si>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</si>
  <si>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</si>
  <si>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</si>
  <si>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</si>
  <si>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</si>
  <si>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</si>
  <si>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</si>
  <si>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</si>
  <si>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</si>
  <si>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</si>
  <si>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</si>
  <si>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</si>
  <si>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</si>
  <si>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</si>
  <si>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</si>
  <si>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</si>
  <si>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</si>
  <si>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</si>
  <si>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</si>
  <si>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</si>
  <si>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</si>
  <si>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</si>
  <si>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</si>
  <si>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</si>
  <si>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</si>
  <si>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</si>
  <si>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</si>
  <si>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</si>
  <si>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</si>
  <si>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</si>
  <si>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</si>
  <si>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</si>
  <si>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</si>
  <si>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</si>
  <si>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</si>
  <si>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</si>
  <si>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</si>
  <si>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</si>
  <si>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</si>
  <si>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</si>
  <si>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</si>
  <si>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</si>
  <si>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</si>
  <si>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</si>
  <si>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</si>
  <si>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</si>
  <si>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</si>
  <si>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</si>
  <si>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</si>
  <si>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</si>
  <si>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</si>
  <si>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</si>
  <si>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</si>
  <si>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</si>
  <si>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</si>
  <si>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</si>
  <si>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</si>
  <si>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</si>
  <si>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</si>
  <si>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</si>
  <si>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</si>
  <si>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</si>
  <si>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</si>
  <si>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</si>
  <si>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</si>
  <si>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</si>
  <si>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</si>
  <si>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</si>
  <si>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</si>
  <si>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</si>
  <si>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</si>
  <si>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</si>
  <si>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</si>
  <si>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</si>
  <si>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</si>
  <si>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</si>
  <si>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</si>
  <si>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</si>
  <si>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</si>
  <si>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</si>
  <si>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</si>
  <si>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</si>
  <si>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</si>
  <si>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</si>
  <si>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</si>
  <si>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</si>
  <si>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</si>
  <si>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</si>
  <si>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</si>
  <si>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</si>
  <si>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</si>
  <si>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</si>
  <si>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</si>
  <si>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</si>
  <si>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</si>
  <si>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</si>
  <si>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</si>
  <si>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</si>
  <si>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</si>
  <si>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</si>
  <si>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</si>
  <si>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</si>
  <si>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</si>
  <si>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</si>
  <si>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</si>
  <si>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</si>
  <si>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</si>
  <si>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</si>
  <si>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</si>
  <si>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</si>
  <si>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</si>
  <si>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</si>
  <si>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</si>
  <si>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</si>
  <si>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</si>
  <si>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</si>
  <si>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</si>
  <si>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</si>
  <si>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</si>
  <si>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</si>
  <si>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</si>
  <si>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</si>
  <si>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</si>
  <si>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</si>
  <si>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</si>
  <si>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</si>
  <si>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</si>
  <si>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</si>
  <si>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</si>
  <si>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</si>
  <si>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</si>
  <si>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</si>
  <si>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</si>
  <si>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</si>
  <si>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</si>
  <si>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</si>
  <si>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</si>
  <si>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</si>
  <si>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</si>
  <si>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</si>
  <si>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</si>
  <si>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</si>
  <si>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</si>
  <si>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</si>
  <si>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</si>
  <si>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</si>
  <si>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</si>
  <si>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</si>
  <si>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</si>
  <si>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</si>
  <si>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</si>
  <si>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</si>
  <si>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</si>
  <si>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</si>
  <si>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</si>
  <si>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</si>
  <si>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</si>
  <si>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</si>
  <si>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</si>
  <si>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</si>
  <si>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</si>
  <si>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</si>
  <si>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</si>
  <si>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</si>
  <si>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</si>
  <si>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</si>
  <si>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</si>
  <si>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</si>
  <si>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</si>
  <si>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</si>
  <si>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</si>
  <si>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</si>
  <si>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</si>
  <si>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</si>
  <si>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</si>
  <si>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</si>
  <si>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</si>
  <si>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</si>
  <si>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</si>
  <si>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</si>
  <si>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</si>
  <si>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</si>
  <si>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</si>
  <si>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</si>
  <si>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</si>
  <si>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</si>
  <si>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</si>
  <si>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</si>
  <si>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</si>
  <si>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</si>
  <si>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</si>
  <si>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</si>
  <si>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</si>
  <si>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</si>
  <si>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</si>
  <si>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</si>
  <si>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</si>
  <si>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</si>
  <si>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</si>
  <si>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</si>
  <si>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</si>
  <si>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</si>
  <si>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</si>
  <si>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</si>
  <si>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</si>
  <si>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</si>
  <si>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</si>
  <si>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</si>
  <si>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</si>
  <si>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</si>
  <si>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</si>
  <si>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</si>
  <si>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</si>
  <si>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</si>
  <si>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</si>
  <si>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</si>
  <si>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</si>
  <si>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</si>
  <si>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</si>
  <si>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</si>
  <si>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</si>
  <si>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</si>
  <si>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</si>
  <si>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</si>
  <si>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</si>
  <si>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</si>
  <si>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</si>
  <si>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</si>
  <si>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</si>
  <si>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</si>
  <si>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</si>
  <si>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</si>
  <si>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</si>
  <si>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</si>
  <si>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</si>
  <si>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</si>
  <si>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</si>
  <si>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</si>
  <si>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</si>
  <si>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</si>
  <si>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</si>
  <si>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</si>
  <si>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</si>
  <si>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</si>
  <si>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</si>
  <si>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</si>
  <si>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</si>
  <si>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</si>
  <si>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</si>
  <si>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</si>
  <si>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</si>
  <si>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</si>
  <si>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</si>
  <si>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</si>
  <si>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</si>
  <si>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</si>
  <si>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</si>
  <si>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</si>
  <si>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</si>
  <si>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</si>
  <si>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</si>
  <si>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</si>
  <si>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</si>
  <si>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</si>
  <si>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</si>
  <si>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</si>
  <si>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</si>
  <si>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</si>
  <si>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</si>
  <si>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</si>
  <si>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</si>
  <si>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</si>
  <si>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</si>
  <si>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</si>
  <si>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</si>
  <si>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</si>
  <si>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</si>
  <si>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</si>
  <si>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</si>
  <si>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</si>
  <si>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</si>
  <si>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</si>
  <si>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</si>
  <si>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</si>
  <si>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</si>
  <si>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</si>
  <si>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</si>
  <si>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</si>
  <si>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</si>
  <si>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</si>
  <si>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</si>
  <si>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</si>
  <si>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</si>
  <si>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</si>
  <si>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</si>
  <si>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</si>
  <si>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</si>
  <si>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</si>
  <si>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</si>
  <si>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</si>
  <si>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</si>
  <si>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</si>
  <si>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</si>
  <si>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</si>
  <si>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</si>
  <si>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</si>
  <si>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</si>
  <si>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</si>
  <si>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</si>
  <si>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</si>
  <si>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</si>
  <si>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</si>
  <si>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</si>
  <si>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</si>
  <si>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</si>
  <si>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</si>
  <si>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</si>
  <si>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</si>
  <si>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</si>
  <si>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</si>
  <si>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</si>
  <si>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</si>
  <si>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</si>
  <si>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</si>
  <si>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</si>
  <si>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</si>
  <si>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</si>
  <si>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</si>
  <si>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</si>
  <si>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</si>
  <si>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</si>
  <si>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</si>
  <si>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</si>
  <si>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</si>
  <si>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</si>
  <si>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</si>
  <si>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</si>
  <si>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</si>
  <si>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</si>
  <si>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</si>
  <si>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</si>
  <si>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</si>
  <si>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</si>
  <si>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</si>
  <si>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</si>
  <si>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</si>
  <si>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</si>
  <si>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</si>
  <si>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</si>
  <si>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</si>
  <si>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</si>
  <si>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</si>
  <si>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</si>
  <si>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</si>
  <si>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</si>
  <si>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</si>
  <si>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</si>
  <si>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</si>
  <si>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</si>
  <si>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</si>
  <si>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</si>
  <si>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</si>
  <si>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</si>
  <si>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</si>
  <si>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</si>
  <si>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</si>
  <si>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</si>
  <si>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</si>
  <si>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</si>
  <si>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</si>
  <si>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</si>
  <si>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</si>
  <si>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</si>
  <si>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</si>
  <si>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</si>
  <si>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</si>
  <si>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</si>
  <si>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</si>
  <si>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</si>
  <si>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</si>
  <si>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</si>
  <si>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</si>
  <si>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</si>
  <si>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</si>
  <si>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</si>
  <si>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</si>
  <si>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</si>
  <si>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</si>
  <si>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</si>
  <si>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</si>
  <si>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</si>
  <si>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</si>
  <si>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</si>
  <si>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</si>
  <si>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</si>
  <si>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</si>
  <si>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</si>
  <si>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</si>
  <si>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</si>
  <si>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</si>
  <si>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</si>
  <si>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</si>
  <si>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</si>
  <si>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</si>
  <si>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</si>
  <si>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</si>
  <si>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</si>
  <si>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</si>
  <si>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</si>
  <si>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</si>
  <si>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</si>
  <si>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</si>
  <si>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</si>
  <si>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</si>
  <si>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</si>
  <si>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</si>
  <si>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</si>
  <si>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</si>
  <si>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</si>
  <si>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</si>
  <si>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</si>
  <si>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</si>
  <si>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</si>
  <si>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</si>
  <si>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</si>
  <si>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</si>
  <si>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</si>
  <si>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</si>
  <si>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</si>
  <si>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</si>
  <si>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</si>
  <si>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</si>
  <si>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</si>
  <si>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</si>
  <si>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</si>
  <si>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</si>
  <si>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</si>
  <si>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</si>
  <si>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</si>
  <si>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</si>
  <si>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</si>
  <si>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</si>
  <si>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</si>
  <si>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</si>
  <si>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</si>
  <si>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</si>
  <si>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</si>
  <si>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</si>
  <si>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</si>
  <si>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</si>
  <si>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</si>
  <si>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</si>
  <si>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</si>
  <si>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</si>
  <si>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</si>
  <si>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</si>
  <si>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</si>
  <si>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</si>
  <si>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</si>
  <si>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</si>
  <si>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</si>
  <si>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</si>
  <si>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</si>
  <si>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</si>
  <si>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</si>
  <si>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</si>
  <si>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</si>
  <si>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</si>
  <si>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</si>
  <si>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</si>
  <si>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</si>
  <si>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</si>
  <si>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</si>
  <si>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</si>
  <si>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</si>
  <si>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</si>
  <si>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</si>
  <si>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</si>
  <si>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</si>
  <si>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</si>
  <si>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</si>
  <si>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</si>
  <si>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</si>
  <si>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</si>
  <si>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</si>
  <si>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</si>
  <si>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</si>
  <si>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</si>
  <si>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</si>
  <si>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</si>
  <si>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</si>
  <si>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</si>
  <si>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</si>
  <si>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</si>
  <si>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</si>
  <si>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</si>
  <si>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</si>
  <si>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</si>
  <si>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</si>
  <si>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</si>
  <si>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</si>
  <si>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</si>
  <si>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</si>
  <si>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</si>
  <si>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</si>
  <si>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</si>
  <si>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</si>
  <si>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</si>
  <si>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</si>
  <si>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</si>
  <si>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</si>
  <si>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</si>
  <si>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</si>
  <si>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</si>
  <si>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</si>
  <si>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</si>
  <si>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</si>
  <si>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</si>
  <si>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</si>
  <si>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</si>
  <si>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</si>
  <si>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</si>
  <si>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</si>
  <si>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</si>
  <si>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</si>
  <si>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</si>
  <si>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</si>
  <si>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</si>
  <si>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</si>
  <si>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</si>
  <si>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</si>
  <si>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</si>
  <si>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</si>
  <si>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</si>
  <si>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</si>
  <si>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</si>
  <si>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</si>
  <si>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</si>
  <si>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</si>
  <si>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</si>
  <si>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</si>
  <si>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</si>
  <si>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</si>
  <si>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</si>
  <si>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</si>
  <si>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</si>
  <si>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</si>
  <si>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</si>
  <si>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</si>
  <si>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</si>
  <si>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</si>
  <si>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</si>
  <si>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</si>
  <si>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</si>
  <si>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</si>
  <si>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</si>
  <si>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</si>
  <si>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</si>
  <si>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</si>
  <si>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</si>
  <si>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</si>
  <si>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</si>
  <si>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</si>
  <si>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</si>
  <si>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</si>
  <si>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</si>
  <si>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</si>
  <si>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</si>
  <si>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</si>
  <si>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</si>
  <si>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</si>
  <si>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</si>
  <si>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</si>
  <si>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</si>
  <si>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</si>
  <si>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</si>
  <si>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</si>
  <si>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</si>
  <si>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</si>
  <si>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</si>
  <si>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</si>
  <si>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</si>
  <si>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</si>
  <si>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</si>
  <si>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</si>
  <si>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</si>
  <si>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</si>
  <si>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</si>
  <si>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</si>
  <si>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</si>
  <si>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</si>
  <si>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</si>
  <si>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</si>
  <si>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</si>
  <si>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</si>
  <si>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</si>
  <si>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</si>
  <si>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</si>
  <si>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</si>
  <si>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</si>
  <si>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</si>
  <si>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</si>
  <si>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</si>
  <si>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</si>
  <si>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</si>
  <si>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</si>
  <si>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</si>
  <si>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</si>
  <si>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</si>
  <si>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</si>
  <si>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</si>
  <si>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</si>
  <si>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</si>
  <si>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</si>
  <si>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</si>
  <si>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</si>
  <si>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</si>
  <si>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</si>
  <si>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</si>
  <si>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</si>
  <si>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</si>
  <si>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</si>
  <si>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</si>
  <si>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</si>
  <si>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</si>
  <si>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</si>
  <si>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</si>
  <si>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</si>
  <si>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</si>
  <si>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</si>
  <si>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</si>
  <si>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</si>
  <si>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</si>
  <si>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</si>
  <si>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</si>
  <si>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</si>
  <si>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</si>
  <si>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</si>
  <si>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</si>
  <si>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</si>
  <si>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</si>
  <si>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</si>
  <si>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</si>
  <si>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</si>
  <si>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</si>
  <si>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</si>
  <si>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</si>
  <si>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</si>
  <si>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</si>
  <si>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</si>
  <si>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</si>
  <si>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</si>
  <si>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</si>
  <si>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</si>
  <si>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</si>
  <si>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</si>
  <si>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</si>
  <si>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</si>
  <si>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</si>
  <si>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</si>
  <si>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</si>
  <si>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</si>
  <si>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</si>
  <si>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</si>
  <si>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</si>
  <si>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</si>
  <si>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</si>
  <si>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</si>
  <si>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</si>
  <si>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</si>
  <si>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</si>
  <si>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</si>
  <si>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</si>
  <si>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</si>
  <si>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</si>
  <si>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</si>
  <si>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</si>
  <si>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</si>
  <si>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</si>
  <si>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</si>
  <si>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</si>
  <si>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</si>
  <si>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</si>
  <si>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</si>
  <si>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</si>
  <si>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</si>
  <si>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</si>
  <si>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</si>
  <si>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</si>
  <si>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</si>
  <si>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</si>
  <si>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</si>
  <si>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</si>
  <si>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</si>
  <si>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</si>
  <si>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</si>
  <si>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</si>
  <si>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</si>
  <si>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</si>
  <si>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</si>
  <si>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</si>
  <si>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</si>
  <si>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</si>
  <si>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</si>
  <si>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</si>
  <si>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</si>
  <si>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</si>
  <si>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</si>
  <si>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</si>
  <si>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</si>
  <si>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</si>
  <si>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</si>
  <si>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</si>
  <si>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</si>
  <si>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</si>
  <si>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</si>
  <si>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</si>
  <si>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</si>
  <si>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</si>
  <si>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</si>
  <si>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</si>
  <si>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</si>
  <si>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</si>
  <si>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</si>
  <si>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</si>
  <si>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</si>
  <si>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</si>
  <si>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</si>
  <si>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</si>
  <si>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</si>
  <si>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</si>
  <si>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</si>
  <si>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</si>
  <si>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</si>
  <si>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</si>
  <si>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</si>
  <si>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</si>
  <si>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</si>
  <si>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</si>
  <si>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</si>
  <si>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</si>
  <si>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</si>
  <si>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</si>
  <si>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</si>
  <si>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</si>
  <si>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</si>
  <si>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</si>
  <si>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</si>
  <si>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</si>
  <si>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</si>
  <si>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</si>
  <si>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</si>
  <si>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</si>
  <si>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</si>
  <si>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</si>
  <si>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</si>
  <si>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</si>
  <si>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</si>
  <si>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</si>
  <si>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</si>
  <si>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</si>
  <si>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</si>
  <si>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</si>
  <si>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</si>
  <si>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</si>
  <si>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</si>
  <si>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</si>
  <si>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</si>
  <si>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</si>
  <si>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</si>
  <si>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</si>
  <si>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</si>
  <si>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</si>
  <si>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</si>
  <si>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</si>
  <si>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</si>
  <si>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</si>
  <si>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</si>
  <si>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</si>
  <si>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</si>
  <si>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</si>
  <si>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</si>
  <si>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</si>
  <si>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</si>
  <si>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</si>
  <si>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</si>
  <si>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</si>
  <si>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</si>
  <si>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</si>
  <si>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</si>
  <si>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</si>
  <si>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</si>
  <si>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</si>
  <si>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</si>
  <si>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</si>
  <si>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</si>
  <si>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</si>
  <si>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</si>
  <si>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</si>
  <si>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</si>
  <si>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</si>
  <si>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</si>
  <si>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</si>
  <si>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</si>
  <si>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</si>
  <si>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</si>
  <si>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</si>
  <si>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</si>
  <si>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</si>
  <si>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</si>
  <si>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</si>
  <si>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</si>
  <si>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</si>
  <si>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</si>
  <si>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</si>
  <si>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</si>
  <si>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</si>
  <si>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</si>
  <si>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</si>
  <si>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</si>
  <si>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</si>
  <si>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</si>
  <si>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</si>
  <si>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</si>
  <si>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</si>
  <si>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</si>
  <si>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</si>
  <si>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</si>
  <si>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</si>
  <si>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</si>
  <si>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</si>
  <si>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</si>
  <si>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</si>
  <si>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</si>
  <si>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</si>
  <si>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</si>
  <si>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</si>
  <si>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</si>
  <si>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</si>
  <si>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</si>
  <si>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</si>
  <si>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</si>
  <si>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</si>
  <si>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</si>
  <si>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</si>
  <si>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</si>
  <si>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</si>
  <si>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</si>
  <si>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</si>
  <si>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</si>
  <si>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</si>
  <si>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</si>
  <si>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</si>
  <si>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</si>
  <si>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</si>
  <si>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</si>
  <si>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</si>
  <si>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</si>
  <si>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</si>
  <si>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</si>
  <si>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</si>
  <si>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</si>
  <si>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</si>
  <si>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</si>
  <si>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</si>
  <si>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</si>
  <si>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</si>
  <si>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</si>
  <si>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</si>
  <si>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</si>
  <si>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</si>
  <si>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</si>
  <si>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</si>
  <si>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</si>
  <si>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</si>
  <si>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</si>
  <si>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</si>
  <si>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</si>
  <si>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</si>
  <si>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</si>
  <si>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</si>
  <si>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</si>
  <si>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</si>
  <si>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</si>
  <si>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</si>
  <si>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</si>
  <si>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</si>
  <si>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</si>
  <si>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</si>
  <si>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</si>
  <si>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</si>
  <si>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</si>
  <si>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</si>
  <si>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</si>
  <si>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</si>
  <si>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</si>
  <si>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</si>
  <si>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</si>
  <si>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</si>
  <si>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</si>
  <si>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</si>
  <si>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</si>
  <si>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</si>
  <si>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</si>
  <si>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</si>
  <si>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</si>
  <si>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</si>
  <si>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</si>
  <si>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</si>
  <si>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</si>
  <si>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</si>
  <si>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</si>
  <si>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</si>
  <si>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</si>
  <si>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</si>
  <si>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</si>
  <si>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</si>
  <si>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</si>
  <si>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</si>
  <si>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</si>
  <si>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</si>
  <si>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</si>
  <si>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</si>
  <si>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</si>
  <si>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</si>
  <si>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</si>
  <si>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</si>
  <si>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</si>
  <si>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</si>
  <si>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</si>
  <si>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</si>
  <si>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</si>
  <si>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</si>
  <si>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</si>
  <si>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</si>
  <si>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</si>
  <si>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</si>
  <si>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</si>
  <si>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</si>
  <si>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</si>
  <si>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</si>
  <si>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</si>
  <si>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</si>
  <si>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</si>
  <si>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</si>
  <si>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</si>
  <si>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</si>
  <si>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</si>
  <si>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</si>
  <si>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</si>
  <si>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</si>
  <si>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</si>
  <si>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</si>
  <si>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</si>
  <si>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</si>
  <si>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</si>
  <si>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</si>
  <si>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</si>
  <si>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</si>
  <si>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</si>
  <si>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</si>
  <si>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</si>
  <si>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</si>
  <si>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</si>
  <si>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</si>
  <si>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</si>
  <si>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</si>
  <si>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</si>
  <si>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</si>
  <si>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</si>
  <si>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</si>
  <si>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</si>
  <si>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</si>
  <si>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</si>
  <si>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</si>
  <si>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</si>
  <si>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</si>
  <si>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</si>
  <si>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</si>
  <si>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</si>
  <si>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</si>
  <si>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</si>
  <si>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</si>
  <si>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</si>
  <si>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</si>
  <si>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</si>
  <si>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</si>
  <si>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</si>
  <si>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</si>
  <si>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</si>
  <si>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</si>
  <si>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</si>
  <si>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</si>
  <si>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</si>
  <si>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</si>
  <si>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</si>
  <si>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</si>
  <si>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</si>
  <si>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</si>
  <si>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</si>
  <si>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</si>
  <si>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</si>
  <si>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</si>
  <si>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</si>
  <si>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</si>
  <si>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</si>
  <si>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</si>
  <si>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</si>
  <si>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</si>
  <si>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</si>
  <si>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</si>
  <si>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</si>
  <si>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</si>
  <si>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</si>
  <si>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</si>
  <si>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</si>
  <si>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</si>
  <si>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</si>
  <si>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</si>
  <si>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</si>
  <si>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</si>
  <si>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</si>
  <si>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</si>
  <si>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</si>
  <si>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</si>
  <si>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</si>
  <si>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</si>
  <si>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</si>
  <si>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</si>
  <si>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</si>
  <si>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</si>
  <si>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</si>
  <si>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</si>
  <si>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</si>
  <si>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</si>
  <si>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</si>
  <si>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</si>
  <si>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</si>
  <si>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</si>
  <si>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</si>
  <si>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</si>
  <si>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</si>
  <si>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</si>
  <si>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</si>
  <si>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</si>
  <si>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</si>
  <si>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</si>
  <si>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</si>
  <si>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</si>
  <si>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</si>
  <si>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</si>
  <si>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</si>
  <si>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</si>
  <si>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</si>
  <si>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</si>
  <si>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</si>
  <si>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</si>
  <si>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</si>
  <si>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</si>
  <si>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</si>
  <si>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</si>
  <si>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</si>
  <si>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</si>
  <si>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</si>
  <si>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</si>
  <si>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</si>
  <si>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</si>
  <si>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</si>
  <si>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</si>
  <si>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</si>
  <si>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</si>
  <si>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</si>
  <si>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</si>
  <si>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</si>
  <si>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</si>
  <si>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</si>
  <si>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</si>
  <si>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</si>
  <si>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</si>
  <si>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</si>
  <si>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</si>
  <si>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</si>
  <si>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</si>
  <si>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</si>
  <si>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</si>
  <si>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</si>
  <si>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</si>
  <si>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</si>
  <si>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</si>
  <si>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</si>
  <si>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</si>
  <si>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</si>
  <si>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</si>
  <si>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</si>
  <si>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</si>
  <si>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</si>
  <si>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</si>
  <si>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</si>
  <si>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</si>
  <si>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</si>
  <si>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</si>
  <si>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</si>
  <si>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</si>
  <si>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</si>
  <si>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</si>
  <si>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</si>
  <si>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</si>
  <si>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</si>
  <si>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</si>
  <si>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</si>
  <si>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</si>
  <si>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</si>
  <si>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</si>
  <si>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</si>
  <si>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</si>
  <si>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</si>
  <si>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</si>
  <si>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</si>
  <si>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</si>
  <si>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</si>
  <si>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</si>
  <si>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</si>
  <si>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</si>
  <si>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</si>
  <si>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</si>
  <si>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</si>
  <si>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</si>
  <si>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</si>
  <si>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</si>
  <si>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</si>
  <si>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</si>
  <si>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</si>
  <si>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</si>
  <si>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</si>
  <si>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</si>
  <si>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</si>
  <si>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</si>
  <si>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</si>
  <si>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</si>
  <si>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</si>
  <si>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</si>
  <si>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</si>
  <si>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</si>
  <si>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</si>
  <si>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</si>
  <si>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</si>
  <si>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</si>
  <si>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</si>
  <si>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</si>
  <si>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</si>
  <si>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</si>
  <si>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</si>
  <si>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</si>
  <si>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</si>
  <si>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</si>
  <si>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</si>
  <si>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</si>
  <si>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</si>
  <si>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</si>
  <si>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</si>
  <si>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</si>
  <si>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</si>
  <si>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</si>
  <si>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</si>
  <si>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</si>
  <si>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</si>
  <si>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</si>
  <si>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</si>
  <si>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</si>
  <si>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</si>
  <si>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</si>
  <si>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</si>
  <si>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</si>
  <si>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</si>
  <si>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</si>
  <si>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</si>
  <si>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</si>
  <si>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</si>
  <si>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</si>
  <si>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</si>
  <si>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</si>
  <si>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</si>
  <si>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</si>
  <si>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</si>
  <si>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</si>
  <si>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</si>
  <si>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</si>
  <si>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</si>
  <si>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</si>
  <si>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</si>
  <si>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</si>
  <si>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</si>
  <si>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</si>
  <si>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</si>
  <si>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</si>
  <si>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</si>
  <si>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</si>
  <si>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</si>
  <si>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</si>
  <si>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</si>
  <si>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</si>
  <si>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</si>
  <si>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</si>
  <si>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</si>
  <si>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</si>
  <si>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</si>
  <si>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</si>
  <si>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</si>
  <si>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</si>
  <si>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</si>
  <si>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</si>
  <si>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</si>
  <si>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</si>
  <si>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</si>
  <si>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</si>
  <si>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</si>
  <si>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</si>
  <si>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</si>
  <si>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</si>
  <si>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</si>
  <si>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</si>
  <si>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</si>
  <si>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</si>
  <si>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</si>
  <si>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</si>
  <si>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</si>
  <si>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</si>
  <si>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</si>
  <si>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</si>
  <si>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</si>
  <si>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</si>
  <si>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</si>
  <si>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</si>
  <si>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</si>
  <si>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</si>
  <si>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</si>
  <si>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</si>
  <si>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</si>
  <si>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</si>
  <si>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</si>
  <si>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</si>
  <si>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</si>
  <si>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</si>
  <si>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</si>
  <si>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</si>
  <si>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</si>
  <si>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</si>
  <si>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</si>
  <si>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</si>
  <si>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</si>
  <si>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</si>
  <si>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</si>
  <si>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</si>
  <si>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</si>
  <si>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</si>
  <si>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</si>
  <si>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</si>
  <si>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</si>
  <si>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</si>
  <si>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</si>
  <si>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</si>
  <si>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</si>
  <si>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</si>
  <si>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</si>
  <si>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</si>
  <si>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</si>
  <si>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</si>
  <si>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</si>
  <si>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</si>
  <si>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</si>
  <si>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</si>
  <si>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</si>
  <si>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</si>
  <si>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</si>
  <si>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</si>
  <si>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</si>
  <si>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</si>
  <si>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</si>
  <si>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</si>
  <si>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</si>
  <si>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</si>
  <si>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</si>
  <si>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</si>
  <si>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</si>
  <si>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</si>
  <si>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</si>
  <si>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</si>
  <si>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</si>
  <si>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</si>
  <si>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</si>
  <si>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</si>
  <si>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</si>
  <si>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</si>
  <si>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</si>
  <si>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</si>
  <si>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</si>
  <si>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</si>
  <si>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</si>
  <si>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</si>
  <si>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</si>
  <si>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</si>
  <si>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</si>
  <si>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</si>
  <si>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</si>
  <si>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</si>
  <si>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</si>
  <si>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</si>
  <si>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</si>
  <si>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</si>
  <si>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</si>
  <si>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</si>
  <si>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</si>
  <si>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</si>
  <si>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</si>
  <si>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</si>
  <si>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</si>
  <si>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</si>
  <si>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</si>
  <si>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</si>
  <si>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</si>
  <si>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</si>
  <si>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</si>
  <si>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</si>
  <si>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</si>
  <si>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</si>
  <si>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</si>
  <si>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</si>
  <si>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</si>
  <si>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</si>
  <si>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</si>
  <si>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</si>
  <si>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</si>
  <si>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</si>
  <si>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</si>
  <si>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</si>
  <si>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</si>
  <si>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</si>
  <si>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</si>
  <si>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</si>
  <si>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</si>
  <si>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</si>
  <si>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</si>
  <si>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</si>
  <si>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</si>
  <si>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</si>
  <si>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</si>
  <si>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</si>
  <si>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</si>
  <si>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</si>
  <si>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</si>
  <si>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</si>
  <si>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</si>
  <si>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</si>
  <si>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</si>
  <si>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</si>
  <si>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</si>
  <si>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</si>
  <si>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</si>
  <si>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</si>
  <si>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</si>
  <si>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</si>
  <si>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</si>
  <si>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</si>
  <si>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</si>
  <si>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</si>
  <si>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</si>
  <si>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</si>
  <si>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</si>
  <si>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</si>
  <si>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</si>
  <si>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</si>
  <si>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</si>
  <si>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</si>
  <si>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</si>
  <si>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</si>
  <si>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</si>
  <si>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</si>
  <si>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</si>
  <si>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</si>
  <si>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</si>
  <si>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</si>
  <si>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</si>
  <si>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</si>
  <si>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</si>
  <si>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</si>
  <si>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</si>
  <si>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</si>
  <si>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</si>
  <si>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</si>
  <si>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</si>
  <si>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</si>
  <si>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</si>
  <si>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</si>
  <si>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</si>
  <si>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</si>
  <si>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</si>
  <si>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</si>
  <si>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</si>
  <si>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</si>
  <si>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</si>
  <si>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</si>
  <si>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</si>
  <si>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</si>
  <si>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</si>
  <si>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</si>
  <si>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</si>
  <si>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</si>
  <si>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</si>
  <si>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</si>
  <si>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</si>
  <si>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</si>
  <si>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</si>
  <si>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</si>
  <si>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</si>
  <si>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</si>
  <si>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</si>
  <si>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</si>
  <si>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</si>
  <si>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</si>
  <si>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</si>
  <si>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</si>
  <si>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</si>
  <si>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</si>
  <si>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</si>
  <si>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</si>
  <si>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</si>
  <si>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</si>
  <si>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</si>
  <si>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</si>
  <si>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</si>
  <si>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</si>
  <si>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</si>
  <si>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</si>
  <si>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</si>
  <si>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</si>
  <si>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</si>
  <si>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</si>
  <si>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</si>
  <si>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</si>
  <si>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</si>
  <si>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</si>
  <si>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</si>
  <si>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</si>
  <si>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</si>
  <si>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</si>
  <si>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</si>
  <si>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</si>
  <si>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</si>
  <si>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</si>
  <si>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</si>
  <si>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</si>
  <si>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</si>
  <si>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</si>
  <si>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</si>
  <si>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</si>
  <si>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</si>
  <si>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</si>
  <si>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</si>
  <si>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</si>
  <si>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</si>
  <si>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</si>
  <si>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</si>
  <si>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</si>
  <si>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</si>
  <si>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</si>
  <si>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</si>
  <si>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</si>
  <si>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</si>
  <si>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</si>
  <si>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</si>
  <si>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</si>
  <si>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</si>
  <si>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</si>
  <si>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</si>
  <si>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</si>
  <si>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</si>
  <si>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</si>
  <si>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</si>
  <si>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</si>
  <si>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</si>
  <si>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</si>
  <si>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</si>
  <si>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</si>
  <si>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</si>
  <si>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</si>
  <si>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</si>
  <si>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</si>
  <si>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</si>
  <si>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</si>
  <si>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</si>
  <si>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</si>
  <si>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</si>
  <si>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</si>
  <si>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</si>
  <si>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</si>
  <si>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</si>
  <si>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</si>
  <si>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</si>
  <si>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</si>
  <si>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</si>
  <si>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</si>
  <si>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</si>
  <si>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</si>
  <si>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</si>
  <si>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</si>
  <si>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</si>
  <si>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</si>
  <si>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</si>
  <si>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</si>
  <si>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</si>
  <si>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</si>
  <si>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</si>
  <si>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</si>
  <si>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</si>
  <si>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</si>
  <si>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</si>
  <si>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</si>
  <si>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</si>
  <si>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</si>
  <si>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</si>
  <si>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</si>
  <si>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</si>
  <si>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</si>
  <si>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</si>
  <si>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</si>
  <si>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</si>
  <si>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</si>
  <si>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</si>
  <si>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</si>
  <si>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</si>
  <si>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</si>
  <si>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</si>
  <si>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</si>
  <si>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</si>
  <si>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</si>
  <si>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</si>
  <si>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</si>
  <si>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</si>
  <si>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</si>
  <si>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</si>
  <si>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</si>
  <si>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</si>
  <si>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</si>
  <si>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</si>
  <si>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</si>
  <si>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</si>
  <si>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</si>
  <si>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</si>
  <si>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</si>
  <si>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</si>
  <si>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</si>
  <si>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</si>
  <si>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</si>
  <si>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</si>
  <si>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</si>
  <si>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</si>
  <si>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</si>
  <si>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</si>
  <si>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</si>
  <si>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</si>
  <si>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</si>
  <si>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</si>
  <si>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</si>
  <si>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</si>
  <si>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</si>
  <si>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</si>
  <si>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</si>
  <si>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</si>
  <si>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</si>
  <si>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</si>
  <si>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</si>
  <si>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</si>
  <si>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</si>
  <si>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</si>
  <si>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</si>
  <si>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</si>
  <si>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</si>
  <si>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</si>
  <si>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</si>
  <si>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</si>
  <si>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</si>
  <si>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</si>
  <si>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</si>
  <si>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</si>
  <si>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</si>
  <si>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</si>
  <si>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</si>
  <si>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</si>
  <si>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</si>
  <si>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</si>
  <si>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</si>
  <si>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</si>
  <si>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</si>
  <si>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</si>
  <si>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</si>
  <si>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</si>
  <si>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</si>
  <si>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</si>
  <si>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</si>
  <si>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</si>
  <si>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</si>
  <si>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</si>
  <si>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</si>
  <si>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</si>
  <si>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</si>
  <si>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</si>
  <si>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</si>
  <si>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</si>
  <si>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</si>
  <si>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</si>
  <si>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</si>
  <si>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</si>
  <si>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</si>
  <si>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</si>
  <si>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</si>
  <si>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</si>
  <si>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</si>
  <si>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</si>
  <si>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</si>
  <si>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</si>
  <si>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</si>
  <si>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</si>
  <si>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</si>
  <si>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</si>
  <si>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</si>
  <si>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</si>
  <si>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</si>
  <si>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</si>
  <si>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</si>
  <si>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</si>
  <si>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</si>
  <si>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</si>
  <si>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</si>
  <si>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</si>
  <si>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</si>
  <si>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</si>
  <si>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</si>
  <si>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</si>
  <si>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</si>
  <si>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</si>
  <si>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</si>
  <si>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</si>
  <si>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</si>
  <si>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</si>
  <si>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</si>
  <si>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</si>
  <si>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</si>
  <si>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</si>
  <si>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</si>
  <si>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</si>
  <si>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</si>
  <si>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</si>
  <si>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</si>
  <si>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</si>
  <si>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</si>
  <si>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</si>
  <si>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</si>
  <si>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</si>
  <si>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</si>
  <si>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</si>
  <si>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</si>
  <si>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</si>
  <si>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</si>
  <si>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</si>
  <si>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</si>
  <si>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</si>
  <si>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</si>
  <si>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</si>
  <si>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</si>
  <si>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</si>
  <si>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</si>
  <si>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</si>
  <si>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</si>
  <si>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</si>
  <si>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</si>
  <si>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</si>
  <si>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</si>
  <si>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</si>
  <si>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</si>
  <si>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</si>
  <si>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</si>
  <si>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</si>
  <si>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</si>
  <si>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</si>
  <si>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</si>
  <si>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</si>
  <si>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</si>
  <si>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</si>
  <si>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</si>
  <si>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</si>
  <si>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</si>
  <si>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</si>
  <si>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</si>
  <si>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</si>
  <si>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</si>
  <si>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</si>
  <si>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</si>
  <si>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</si>
  <si>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</si>
  <si>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</si>
  <si>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</si>
  <si>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</si>
  <si>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</si>
  <si>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</si>
  <si>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</si>
  <si>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</si>
  <si>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</si>
  <si>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</si>
  <si>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</si>
  <si>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</si>
  <si>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</si>
  <si>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</si>
  <si>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</si>
  <si>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</si>
  <si>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</si>
  <si>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</si>
  <si>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</si>
  <si>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</si>
  <si>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</si>
  <si>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</si>
  <si>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</si>
  <si>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</si>
  <si>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</si>
  <si>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</si>
  <si>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</si>
  <si>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</si>
  <si>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</si>
  <si>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</si>
  <si>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</si>
  <si>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</si>
  <si>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</si>
  <si>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</si>
  <si>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</si>
  <si>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</si>
  <si>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</si>
  <si>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</si>
  <si>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</si>
  <si>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</si>
  <si>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</si>
  <si>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</si>
  <si>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</si>
  <si>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</si>
  <si>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</si>
  <si>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</si>
  <si>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</si>
  <si>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</si>
  <si>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</si>
  <si>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</si>
  <si>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</si>
  <si>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</si>
  <si>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</si>
  <si>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</si>
  <si>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</si>
  <si>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</si>
  <si>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</si>
  <si>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</si>
  <si>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</si>
  <si>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</si>
  <si>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</si>
  <si>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</si>
  <si>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</si>
  <si>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</si>
  <si>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</si>
  <si>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</si>
  <si>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</si>
  <si>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</si>
  <si>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</si>
  <si>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</si>
  <si>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</si>
  <si>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</si>
  <si>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</si>
  <si>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</si>
  <si>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</si>
  <si>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</si>
  <si>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</si>
  <si>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</si>
  <si>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</si>
  <si>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</si>
  <si>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</si>
  <si>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</si>
  <si>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</si>
  <si>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</si>
  <si>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</si>
  <si>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</si>
  <si>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</si>
  <si>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</si>
  <si>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</si>
  <si>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</si>
  <si>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</si>
  <si>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</si>
  <si>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</si>
  <si>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</si>
  <si>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</si>
  <si>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</si>
  <si>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</si>
  <si>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</si>
  <si>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</si>
  <si>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</si>
  <si>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</si>
  <si>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</si>
  <si>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</si>
  <si>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</si>
  <si>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</si>
  <si>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</si>
  <si>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</si>
  <si>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</si>
  <si>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</si>
  <si>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</si>
  <si>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</si>
  <si>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</si>
  <si>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</si>
  <si>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</si>
  <si>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</si>
  <si>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</si>
  <si>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</si>
  <si>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</si>
  <si>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</si>
  <si>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</si>
  <si>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</si>
  <si>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</si>
  <si>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</si>
  <si>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</si>
  <si>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</si>
  <si>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</si>
  <si>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</si>
  <si>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</si>
  <si>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</si>
  <si>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</si>
  <si>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</si>
  <si>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</si>
  <si>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</si>
  <si>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</si>
  <si>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</si>
  <si>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</si>
  <si>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</si>
  <si>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</si>
  <si>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</si>
  <si>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</si>
  <si>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</si>
  <si>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</si>
  <si>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</si>
  <si>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</si>
  <si>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</si>
  <si>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</si>
  <si>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</si>
  <si>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</si>
  <si>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</si>
  <si>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</si>
  <si>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</si>
  <si>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</si>
  <si>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</si>
  <si>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</si>
  <si>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</si>
  <si>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</si>
  <si>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</si>
  <si>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</si>
  <si>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</si>
  <si>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</si>
  <si>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</si>
  <si>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</si>
  <si>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</si>
  <si>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</si>
  <si>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</si>
  <si>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</si>
  <si>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</si>
  <si>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</si>
  <si>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</si>
  <si>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</si>
  <si>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</si>
  <si>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</si>
  <si>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</si>
  <si>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</si>
  <si>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</si>
  <si>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</si>
  <si>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</si>
  <si>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</si>
  <si>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</si>
  <si>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</si>
  <si>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</si>
  <si>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</si>
  <si>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</si>
  <si>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</si>
  <si>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</si>
  <si>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</si>
  <si>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</si>
  <si>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</si>
  <si>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</si>
  <si>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</si>
  <si>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</si>
  <si>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</si>
  <si>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</si>
  <si>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</si>
  <si>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</si>
  <si>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</si>
  <si>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</si>
  <si>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</si>
  <si>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</si>
  <si>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</si>
  <si>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</si>
  <si>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</si>
  <si>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</si>
  <si>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</si>
  <si>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</si>
  <si>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</si>
  <si>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</si>
  <si>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</si>
  <si>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</si>
  <si>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</si>
  <si>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</si>
  <si>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</si>
  <si>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</si>
  <si>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</si>
  <si>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</si>
  <si>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</si>
  <si>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</si>
  <si>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</si>
  <si>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</si>
  <si>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</si>
  <si>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</si>
  <si>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</si>
  <si>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</si>
  <si>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</si>
  <si>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</si>
  <si>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</si>
  <si>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</si>
  <si>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</si>
  <si>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</si>
  <si>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</si>
  <si>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</si>
  <si>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</si>
  <si>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</si>
  <si>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</si>
  <si>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</si>
  <si>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</si>
  <si>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</si>
  <si>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</si>
  <si>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</si>
  <si>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</si>
  <si>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</si>
  <si>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</si>
  <si>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</si>
  <si>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</si>
  <si>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</si>
  <si>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</si>
  <si>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</si>
  <si>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</si>
  <si>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</si>
  <si>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</si>
  <si>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</si>
  <si>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</si>
  <si>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</si>
  <si>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</si>
  <si>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</si>
  <si>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</si>
  <si>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</si>
  <si>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</si>
  <si>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</si>
  <si>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</si>
  <si>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</si>
  <si>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</si>
  <si>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</si>
  <si>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</si>
  <si>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</si>
  <si>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</si>
  <si>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</si>
  <si>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</si>
  <si>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</si>
  <si>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</si>
  <si>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</si>
  <si>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</si>
  <si>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</si>
  <si>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</si>
  <si>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</si>
  <si>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</si>
  <si>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</si>
  <si>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</si>
  <si>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</si>
  <si>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</si>
  <si>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</si>
  <si>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</si>
  <si>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</si>
  <si>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</si>
  <si>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</si>
  <si>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</si>
  <si>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</si>
  <si>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</si>
  <si>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</si>
  <si>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</si>
  <si>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</si>
  <si>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</si>
  <si>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</si>
  <si>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</si>
  <si>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</si>
  <si>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</si>
  <si>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</si>
  <si>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</si>
  <si>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</si>
  <si>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</si>
  <si>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</si>
  <si>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</si>
  <si>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</si>
  <si>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</si>
  <si>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</si>
  <si>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</si>
  <si>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</si>
  <si>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</si>
  <si>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</si>
  <si>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</si>
  <si>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</si>
  <si>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</si>
  <si>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</si>
  <si>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</si>
  <si>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</si>
  <si>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</si>
  <si>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</si>
  <si>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</si>
  <si>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</si>
  <si>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</si>
  <si>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</si>
  <si>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</si>
  <si>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</si>
  <si>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</si>
  <si>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</si>
  <si>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</si>
  <si>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</si>
  <si>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</si>
  <si>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</si>
  <si>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</si>
  <si>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</si>
  <si>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</si>
  <si>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</si>
  <si>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</si>
  <si>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</si>
  <si>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</si>
  <si>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</si>
  <si>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</si>
  <si>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</si>
  <si>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</si>
  <si>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</si>
  <si>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</si>
  <si>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</si>
  <si>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</si>
  <si>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</si>
  <si>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</si>
  <si>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</si>
  <si>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</si>
  <si>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</si>
  <si>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</si>
  <si>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</si>
  <si>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</si>
  <si>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</si>
  <si>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</si>
  <si>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</si>
  <si>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</si>
  <si>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</si>
  <si>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</si>
  <si>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</si>
  <si>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</si>
  <si>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</si>
  <si>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</si>
  <si>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</si>
  <si>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</si>
  <si>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</si>
  <si>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</si>
  <si>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</si>
  <si>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</si>
  <si>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</si>
  <si>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</si>
  <si>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</si>
  <si>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</si>
  <si>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</si>
  <si>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</si>
  <si>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</si>
  <si>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</si>
  <si>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</si>
  <si>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</si>
  <si>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</si>
  <si>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</si>
  <si>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</si>
  <si>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</si>
  <si>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</si>
  <si>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</si>
  <si>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</si>
  <si>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</si>
  <si>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</si>
  <si>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</si>
  <si>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</si>
  <si>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</si>
  <si>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</si>
  <si>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</si>
  <si>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</si>
  <si>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</si>
  <si>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</si>
  <si>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</si>
  <si>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</si>
  <si>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</si>
  <si>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</si>
  <si>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</si>
  <si>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</si>
  <si>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</si>
  <si>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</si>
  <si>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</si>
  <si>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</si>
  <si>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</si>
  <si>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</si>
  <si>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</si>
  <si>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</si>
  <si>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</si>
  <si>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</si>
  <si>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</si>
  <si>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</si>
  <si>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</si>
  <si>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</si>
  <si>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</si>
  <si>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</si>
  <si>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</si>
  <si>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</si>
  <si>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</si>
  <si>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</si>
  <si>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</si>
  <si>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</si>
  <si>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</si>
  <si>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</si>
  <si>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</si>
  <si>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</si>
  <si>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</si>
  <si>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</si>
  <si>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</si>
  <si>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</si>
  <si>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</si>
  <si>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</si>
  <si>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</si>
  <si>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</si>
  <si>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</si>
  <si>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</si>
  <si>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</si>
  <si>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</si>
  <si>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</si>
  <si>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</si>
  <si>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</si>
  <si>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</si>
  <si>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</si>
  <si>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</si>
  <si>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</si>
  <si>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</si>
  <si>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</si>
  <si>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</si>
  <si>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</si>
  <si>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</si>
  <si>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</si>
  <si>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</si>
  <si>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</si>
  <si>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</si>
  <si>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</si>
  <si>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</si>
  <si>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</si>
  <si>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</si>
  <si>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</si>
  <si>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</si>
  <si>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</si>
  <si>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</si>
  <si>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</si>
  <si>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</si>
  <si>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</si>
  <si>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</si>
  <si>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</si>
  <si>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</si>
  <si>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</si>
  <si>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</si>
  <si>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</si>
  <si>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</si>
  <si>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</si>
  <si>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</si>
  <si>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</si>
  <si>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</si>
  <si>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</si>
  <si>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</si>
  <si>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</si>
  <si>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</si>
  <si>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</si>
  <si>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</si>
  <si>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</si>
  <si>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</si>
  <si>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</si>
  <si>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</si>
  <si>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</si>
  <si>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</si>
  <si>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</si>
  <si>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</si>
  <si>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</si>
  <si>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</si>
  <si>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</si>
  <si>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</si>
  <si>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</si>
  <si>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</si>
  <si>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</si>
  <si>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</si>
  <si>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</si>
  <si>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</si>
  <si>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</si>
  <si>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</si>
  <si>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</si>
  <si>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</si>
  <si>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</si>
  <si>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</si>
  <si>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</si>
  <si>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</si>
  <si>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</si>
  <si>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</si>
  <si>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</si>
  <si>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</si>
  <si>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</si>
  <si>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</si>
  <si>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</si>
  <si>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</si>
  <si>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</si>
  <si>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</si>
  <si>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</si>
  <si>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</si>
  <si>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</si>
  <si>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</si>
  <si>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</si>
  <si>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</si>
  <si>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</si>
  <si>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</si>
  <si>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</si>
  <si>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</si>
  <si>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</si>
  <si>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</si>
  <si>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</si>
  <si>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</si>
  <si>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</si>
  <si>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</si>
  <si>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</si>
  <si>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</si>
  <si>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</si>
  <si>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</si>
  <si>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</si>
  <si>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</si>
  <si>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</si>
  <si>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</si>
  <si>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</si>
  <si>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</si>
  <si>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</si>
  <si>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</si>
  <si>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</si>
  <si>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</si>
  <si>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</si>
  <si>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</si>
  <si>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</si>
  <si>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</si>
  <si>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</si>
  <si>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</si>
  <si>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</si>
  <si>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</si>
  <si>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</si>
  <si>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</si>
  <si>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</si>
  <si>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</si>
  <si>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</si>
  <si>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</si>
  <si>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</si>
  <si>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</si>
  <si>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</si>
  <si>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</si>
  <si>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</si>
  <si>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</si>
  <si>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</si>
  <si>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</si>
  <si>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</si>
  <si>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</si>
  <si>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</si>
  <si>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</si>
  <si>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</si>
  <si>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</si>
  <si>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</si>
  <si>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</si>
  <si>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</si>
  <si>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</si>
  <si>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</si>
  <si>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</si>
  <si>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</si>
  <si>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</si>
  <si>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</si>
  <si>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</si>
  <si>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</si>
  <si>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</si>
  <si>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</si>
  <si>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</si>
  <si>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</si>
  <si>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</si>
  <si>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</si>
  <si>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</si>
  <si>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</si>
  <si>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</si>
  <si>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</si>
  <si>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</si>
  <si>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</si>
  <si>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</si>
  <si>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</si>
  <si>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</si>
  <si>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</si>
  <si>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</si>
  <si>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</si>
  <si>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</si>
  <si>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</si>
  <si>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</si>
  <si>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</si>
  <si>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</si>
  <si>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</si>
  <si>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</si>
  <si>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</si>
  <si>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</si>
  <si>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</si>
  <si>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</si>
  <si>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</si>
  <si>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</si>
  <si>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</si>
  <si>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</si>
  <si>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</si>
  <si>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</si>
  <si>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</si>
  <si>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</si>
  <si>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</si>
  <si>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</si>
  <si>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</si>
  <si>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</si>
  <si>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</si>
  <si>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</si>
  <si>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</si>
  <si>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</si>
  <si>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</si>
  <si>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</si>
  <si>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</si>
  <si>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</si>
  <si>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</si>
  <si>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</si>
  <si>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</si>
  <si>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</si>
  <si>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</si>
  <si>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</si>
  <si>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</si>
  <si>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</si>
  <si>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</si>
  <si>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</si>
  <si>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</si>
  <si>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</si>
  <si>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</si>
  <si>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</si>
  <si>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</si>
  <si>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</si>
  <si>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</si>
  <si>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</si>
  <si>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</si>
  <si>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</si>
  <si>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</si>
  <si>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</si>
  <si>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</si>
  <si>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</si>
  <si>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</si>
  <si>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</si>
  <si>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</si>
  <si>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</si>
  <si>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</si>
  <si>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</si>
  <si>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</si>
  <si>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</si>
  <si>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</si>
  <si>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</si>
  <si>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</si>
  <si>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</si>
  <si>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</si>
  <si>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</si>
  <si>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</si>
  <si>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</si>
  <si>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</si>
  <si>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</si>
  <si>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</si>
  <si>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</si>
  <si>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</si>
  <si>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</si>
  <si>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</si>
  <si>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</si>
  <si>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</si>
  <si>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</si>
  <si>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</si>
  <si>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</si>
  <si>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</si>
  <si>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</si>
  <si>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</si>
  <si>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</si>
  <si>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</si>
  <si>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</si>
  <si>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</si>
  <si>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</si>
  <si>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</si>
  <si>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</si>
  <si>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</si>
  <si>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</si>
  <si>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</si>
  <si>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</si>
  <si>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</si>
  <si>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</si>
  <si>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</si>
  <si>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</si>
  <si>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</si>
  <si>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</si>
  <si>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</si>
  <si>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</si>
  <si>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</si>
  <si>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</si>
  <si>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</si>
  <si>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</si>
  <si>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</si>
  <si>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</si>
  <si>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</si>
  <si>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</si>
  <si>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</si>
  <si>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</si>
  <si>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</si>
  <si>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</si>
  <si>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</si>
  <si>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</si>
  <si>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</si>
  <si>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</si>
  <si>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</si>
  <si>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</si>
  <si>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</si>
  <si>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</si>
  <si>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</si>
  <si>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</si>
  <si>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</si>
  <si>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</si>
  <si>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</si>
  <si>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</si>
  <si>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</si>
  <si>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</si>
  <si>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</si>
  <si>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</si>
  <si>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</si>
  <si>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</si>
  <si>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</si>
  <si>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</si>
  <si>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</si>
  <si>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</si>
  <si>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</si>
  <si>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</si>
  <si>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</si>
  <si>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</si>
  <si>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</si>
  <si>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</si>
  <si>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</si>
  <si>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</si>
  <si>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</si>
  <si>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</si>
  <si>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</si>
  <si>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</si>
  <si>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</si>
  <si>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</si>
  <si>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</si>
  <si>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</si>
  <si>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</si>
  <si>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</si>
  <si>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</si>
  <si>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</si>
  <si>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</si>
  <si>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</si>
  <si>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</si>
  <si>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</si>
  <si>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</si>
  <si>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</si>
  <si>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</si>
  <si>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</si>
  <si>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</si>
  <si>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</si>
  <si>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</si>
  <si>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</si>
  <si>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</si>
  <si>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</si>
  <si>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</si>
  <si>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</si>
  <si>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</si>
  <si>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</si>
  <si>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</si>
  <si>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</si>
  <si>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</si>
  <si>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</si>
  <si>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</si>
  <si>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</si>
  <si>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</si>
  <si>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</si>
  <si>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</si>
  <si>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</si>
  <si>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</si>
  <si>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</si>
  <si>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</si>
  <si>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</si>
  <si>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</si>
  <si>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</si>
  <si>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</si>
  <si>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</si>
  <si>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</si>
  <si>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</si>
  <si>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</si>
  <si>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</si>
  <si>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</si>
  <si>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</si>
  <si>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</si>
  <si>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</si>
  <si>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</si>
  <si>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</si>
  <si>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</si>
  <si>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</si>
  <si>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</si>
  <si>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</si>
  <si>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</si>
  <si>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</si>
  <si>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</si>
  <si>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</si>
  <si>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</si>
  <si>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</si>
  <si>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</si>
  <si>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</si>
  <si>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</si>
  <si>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</si>
  <si>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</si>
  <si>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</si>
  <si>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</si>
  <si>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</si>
  <si>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</si>
  <si>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</si>
  <si>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</si>
  <si>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</si>
  <si>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</si>
  <si>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</si>
  <si>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</si>
  <si>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</si>
  <si>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</si>
  <si>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</si>
  <si>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</si>
  <si>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</si>
  <si>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</si>
  <si>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</si>
  <si>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</si>
  <si>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</si>
  <si>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</si>
  <si>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</si>
  <si>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</si>
  <si>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</si>
  <si>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</si>
  <si>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</si>
  <si>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</si>
  <si>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</si>
  <si>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</si>
  <si>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</si>
  <si>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</si>
  <si>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</si>
  <si>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</si>
  <si>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</si>
  <si>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</si>
  <si>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</si>
  <si>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</si>
  <si>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</si>
  <si>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</si>
  <si>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</si>
  <si>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</si>
  <si>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</si>
  <si>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</si>
  <si>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</si>
  <si>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</si>
  <si>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</si>
  <si>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</si>
  <si>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</si>
  <si>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</si>
  <si>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</si>
  <si>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</si>
  <si>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</si>
  <si>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</si>
  <si>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</si>
  <si>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</si>
  <si>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</si>
  <si>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</si>
  <si>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</si>
  <si>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</si>
  <si>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</si>
  <si>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</si>
  <si>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</si>
  <si>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</si>
  <si>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</si>
  <si>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</si>
  <si>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</si>
  <si>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</si>
  <si>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</si>
  <si>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</si>
  <si>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</si>
  <si>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</si>
  <si>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</si>
  <si>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</si>
  <si>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</si>
  <si>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</si>
  <si>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</si>
  <si>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</si>
  <si>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</si>
  <si>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</si>
  <si>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</si>
  <si>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</si>
  <si>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</si>
  <si>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</si>
  <si>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</si>
  <si>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</si>
  <si>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</si>
  <si>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</si>
  <si>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</si>
  <si>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</si>
  <si>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</si>
  <si>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</si>
  <si>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</si>
  <si>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</si>
  <si>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</si>
  <si>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</si>
  <si>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</si>
  <si>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</si>
  <si>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</si>
  <si>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</si>
  <si>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</si>
  <si>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</si>
  <si>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</si>
  <si>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</si>
  <si>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</si>
  <si>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</si>
  <si>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</si>
  <si>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</si>
  <si>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</si>
  <si>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</si>
  <si>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</si>
  <si>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</si>
  <si>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</si>
  <si>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</si>
  <si>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</si>
  <si>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</si>
  <si>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</si>
  <si>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</si>
  <si>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</si>
  <si>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</si>
  <si>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</si>
  <si>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</si>
  <si>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</si>
  <si>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</si>
  <si>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</si>
  <si>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</si>
  <si>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</si>
  <si>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</si>
  <si>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</si>
  <si>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</si>
  <si>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</si>
  <si>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</si>
  <si>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</si>
  <si>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</si>
  <si>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</si>
  <si>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</si>
  <si>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</si>
  <si>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</si>
  <si>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</si>
  <si>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</si>
  <si>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</si>
  <si>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</si>
  <si>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</si>
  <si>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</si>
  <si>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</si>
  <si>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</si>
  <si>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</si>
  <si>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</si>
  <si>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</si>
  <si>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</si>
  <si>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</si>
  <si>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</si>
  <si>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</si>
  <si>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</si>
  <si>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</si>
  <si>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</si>
  <si>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</si>
  <si>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</si>
  <si>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</si>
  <si>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</si>
  <si>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</si>
  <si>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</si>
  <si>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</si>
  <si>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</si>
  <si>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</si>
  <si>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</si>
  <si>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</si>
  <si>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</si>
  <si>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</si>
  <si>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</si>
  <si>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</si>
  <si>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</si>
  <si>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</si>
  <si>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</si>
  <si>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</si>
  <si>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</si>
  <si>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</si>
  <si>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</si>
  <si>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</si>
  <si>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</si>
  <si>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</si>
  <si>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</si>
  <si>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</si>
  <si>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</si>
  <si>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</si>
  <si>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</si>
  <si>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</si>
  <si>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</si>
  <si>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</si>
  <si>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</si>
  <si>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</si>
  <si>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</si>
  <si>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</si>
  <si>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</si>
  <si>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</si>
  <si>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</si>
  <si>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</si>
  <si>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</si>
  <si>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</si>
  <si>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</si>
  <si>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</si>
  <si>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</si>
  <si>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</si>
  <si>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</si>
  <si>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</si>
  <si>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</si>
  <si>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</si>
  <si>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</si>
  <si>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</si>
  <si>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</si>
  <si>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</si>
  <si>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</si>
  <si>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</si>
  <si>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</si>
  <si>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</si>
  <si>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</si>
  <si>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</si>
  <si>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</si>
  <si>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</si>
  <si>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</si>
  <si>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</si>
  <si>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</si>
  <si>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</si>
  <si>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</si>
  <si>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</si>
  <si>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</si>
  <si>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</si>
  <si>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</si>
  <si>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</si>
  <si>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</si>
  <si>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</si>
  <si>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</si>
  <si>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</si>
  <si>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</si>
  <si>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</si>
  <si>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</si>
  <si>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</si>
  <si>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</si>
  <si>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</si>
  <si>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</si>
  <si>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</si>
  <si>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</si>
  <si>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</si>
  <si>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</si>
  <si>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</si>
  <si>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</si>
  <si>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</si>
  <si>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</si>
  <si>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</si>
  <si>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</si>
  <si>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</si>
  <si>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</si>
  <si>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</si>
  <si>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</si>
  <si>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</si>
  <si>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</si>
  <si>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</si>
  <si>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</si>
  <si>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</si>
  <si>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</si>
  <si>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</si>
  <si>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</si>
  <si>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</si>
  <si>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</si>
  <si>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</si>
  <si>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</si>
  <si>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</si>
  <si>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</si>
  <si>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</si>
  <si>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</si>
  <si>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</si>
  <si>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</si>
  <si>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</si>
  <si>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</si>
  <si>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</si>
  <si>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</si>
  <si>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</si>
  <si>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</si>
  <si>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</si>
  <si>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</si>
  <si>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</si>
  <si>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</si>
  <si>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</si>
  <si>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</si>
  <si>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</si>
  <si>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</si>
  <si>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</si>
  <si>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</si>
  <si>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</si>
  <si>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</si>
  <si>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</si>
  <si>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</si>
  <si>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</si>
  <si>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</si>
  <si>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</si>
  <si>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</si>
  <si>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</si>
  <si>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</si>
  <si>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</si>
  <si>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</si>
  <si>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</si>
  <si>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</si>
  <si>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</si>
  <si>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</si>
  <si>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</si>
  <si>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</si>
  <si>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</si>
  <si>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</si>
  <si>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</si>
  <si>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</si>
  <si>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</si>
  <si>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</si>
  <si>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</si>
  <si>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</si>
  <si>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</si>
  <si>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</si>
  <si>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</si>
  <si>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</si>
  <si>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</si>
  <si>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</si>
  <si>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</si>
  <si>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</si>
  <si>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</si>
  <si>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</si>
  <si>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</si>
  <si>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</si>
  <si>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</si>
  <si>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</si>
  <si>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</si>
  <si>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</si>
  <si>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</si>
  <si>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</si>
  <si>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</si>
  <si>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</si>
  <si>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</si>
  <si>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</si>
  <si>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</si>
  <si>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</si>
  <si>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</si>
  <si>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</si>
  <si>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</si>
  <si>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</si>
  <si>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</si>
  <si>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</si>
  <si>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</si>
  <si>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</si>
  <si>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</si>
  <si>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</si>
  <si>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</si>
  <si>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</si>
  <si>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</si>
  <si>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</si>
  <si>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</si>
  <si>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</si>
  <si>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</si>
  <si>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</si>
  <si>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</si>
  <si>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</si>
  <si>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</si>
  <si>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</si>
  <si>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</si>
  <si>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</si>
  <si>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</si>
  <si>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</si>
  <si>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</si>
  <si>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</si>
  <si>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</si>
  <si>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</si>
  <si>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</si>
  <si>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</si>
  <si>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</si>
  <si>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</si>
  <si>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</si>
  <si>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</si>
  <si>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</si>
  <si>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</si>
  <si>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</si>
  <si>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</si>
  <si>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</si>
  <si>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</si>
  <si>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</si>
  <si>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</si>
  <si>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</si>
  <si>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</si>
  <si>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</si>
  <si>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</si>
  <si>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</si>
  <si>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</si>
  <si>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</si>
  <si>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</si>
  <si>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</si>
  <si>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</si>
  <si>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</si>
  <si>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</si>
  <si>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</si>
  <si>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</si>
  <si>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</si>
  <si>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</si>
  <si>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</si>
  <si>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</si>
  <si>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</si>
  <si>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</si>
  <si>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</si>
  <si>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</si>
  <si>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</si>
  <si>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</si>
  <si>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</si>
  <si>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</si>
  <si>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</si>
  <si>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</si>
  <si>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</si>
  <si>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</si>
  <si>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</si>
  <si>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</si>
  <si>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</si>
  <si>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</si>
  <si>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</si>
  <si>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</si>
  <si>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</si>
  <si>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</si>
  <si>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</si>
  <si>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</si>
  <si>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</si>
  <si>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</si>
  <si>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</si>
  <si>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</si>
  <si>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</si>
  <si>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</si>
  <si>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</si>
  <si>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</si>
  <si>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</si>
  <si>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</si>
  <si>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</si>
  <si>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</si>
  <si>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</si>
  <si>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</si>
  <si>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</si>
  <si>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</si>
  <si>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</si>
  <si>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</si>
  <si>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</si>
  <si>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</si>
  <si>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</si>
  <si>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</si>
  <si>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</si>
  <si>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</si>
  <si>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</si>
  <si>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</si>
  <si>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</si>
  <si>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</si>
  <si>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</si>
  <si>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</si>
  <si>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</si>
  <si>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</si>
  <si>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</si>
  <si>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</si>
  <si>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</si>
  <si>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</si>
  <si>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</si>
  <si>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</si>
  <si>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</si>
  <si>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</si>
  <si>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</si>
  <si>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</si>
  <si>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</si>
  <si>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</si>
  <si>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</si>
  <si>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</si>
  <si>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</si>
  <si>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</si>
  <si>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</si>
  <si>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</si>
  <si>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</si>
  <si>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</si>
  <si>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</si>
  <si>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</si>
  <si>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</si>
  <si>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</si>
  <si>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</si>
  <si>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</si>
  <si>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</si>
  <si>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</si>
  <si>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</si>
  <si>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</si>
  <si>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</si>
  <si>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</si>
  <si>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</si>
  <si>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</si>
  <si>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</si>
  <si>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</si>
  <si>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</si>
  <si>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</si>
  <si>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</si>
  <si>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</si>
  <si>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</si>
  <si>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</si>
  <si>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</si>
  <si>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</si>
  <si>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</si>
  <si>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</si>
  <si>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</si>
  <si>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</si>
  <si>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</si>
  <si>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</si>
  <si>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</si>
  <si>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</si>
  <si>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</si>
  <si>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</si>
  <si>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</si>
  <si>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</si>
  <si>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</si>
  <si>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</si>
  <si>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</si>
  <si>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</si>
  <si>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</si>
  <si>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</si>
  <si>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</si>
  <si>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</si>
  <si>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</si>
  <si>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</si>
  <si>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</si>
  <si>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</si>
  <si>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</si>
  <si>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</si>
  <si>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</si>
  <si>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</si>
  <si>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</si>
  <si>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</si>
  <si>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</si>
  <si>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</si>
  <si>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</si>
  <si>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</si>
  <si>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</si>
  <si>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</si>
  <si>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</si>
  <si>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</si>
  <si>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</si>
  <si>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</si>
  <si>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</si>
  <si>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</si>
  <si>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</si>
  <si>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</si>
  <si>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</si>
  <si>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</si>
  <si>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</si>
  <si>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</si>
  <si>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</si>
  <si>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</si>
  <si>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</si>
  <si>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</si>
  <si>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</si>
  <si>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</si>
  <si>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</si>
  <si>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</si>
  <si>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</si>
  <si>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</si>
  <si>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</si>
  <si>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</si>
  <si>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</si>
  <si>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</si>
  <si>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</si>
  <si>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</si>
  <si>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</si>
  <si>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</si>
  <si>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</si>
  <si>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</si>
  <si>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</si>
  <si>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</si>
  <si>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</si>
  <si>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</si>
  <si>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</si>
  <si>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</si>
  <si>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</si>
  <si>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</si>
  <si>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</si>
  <si>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</si>
  <si>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</si>
  <si>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</si>
  <si>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</si>
  <si>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</si>
  <si>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</si>
  <si>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</si>
  <si>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</si>
  <si>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</si>
  <si>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</si>
  <si>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</si>
  <si>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</si>
  <si>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</si>
  <si>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</si>
  <si>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</si>
  <si>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</si>
  <si>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</si>
  <si>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</si>
  <si>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</si>
  <si>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</si>
  <si>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</si>
  <si>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</si>
  <si>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</si>
  <si>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</si>
  <si>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</si>
  <si>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</si>
  <si>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</si>
  <si>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</si>
  <si>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</si>
  <si>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</si>
  <si>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</si>
  <si>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</si>
  <si>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</si>
  <si>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</si>
  <si>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</si>
  <si>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</si>
  <si>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</si>
  <si>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</si>
  <si>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</si>
  <si>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</si>
  <si>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</si>
  <si>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</si>
  <si>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</si>
  <si>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</si>
  <si>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</si>
  <si>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</si>
  <si>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</si>
  <si>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</si>
  <si>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</si>
  <si>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</si>
  <si>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</si>
  <si>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</si>
  <si>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</si>
  <si>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</si>
  <si>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</si>
  <si>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</si>
  <si>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</si>
  <si>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</si>
  <si>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</si>
  <si>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</si>
  <si>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</si>
  <si>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</si>
  <si>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</si>
  <si>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</si>
  <si>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</si>
  <si>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</si>
  <si>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</si>
  <si>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</si>
  <si>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</si>
  <si>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</si>
  <si>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</si>
  <si>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</si>
  <si>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</si>
  <si>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</si>
  <si>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</si>
  <si>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</si>
  <si>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</si>
  <si>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</si>
  <si>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</si>
  <si>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</si>
  <si>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</si>
  <si>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</si>
  <si>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</si>
  <si>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</si>
  <si>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</si>
  <si>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</si>
  <si>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</si>
  <si>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</si>
  <si>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</si>
  <si>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</si>
  <si>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</si>
  <si>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</si>
  <si>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</si>
  <si>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</si>
  <si>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</si>
  <si>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</si>
  <si>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</si>
  <si>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</si>
  <si>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</si>
  <si>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</si>
  <si>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</si>
  <si>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</si>
  <si>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</si>
  <si>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</si>
  <si>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</si>
  <si>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</si>
  <si>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</si>
  <si>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</si>
  <si>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</si>
  <si>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</si>
  <si>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</si>
  <si>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</si>
  <si>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</si>
  <si>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</si>
  <si>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</si>
  <si>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</si>
  <si>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</si>
  <si>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</si>
  <si>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</si>
  <si>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</si>
  <si>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</si>
  <si>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</si>
  <si>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</si>
  <si>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</si>
  <si>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</si>
  <si>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</si>
  <si>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</si>
  <si>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</si>
  <si>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</si>
  <si>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</si>
  <si>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</si>
  <si>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</si>
  <si>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</si>
  <si>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</si>
  <si>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</si>
  <si>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</si>
  <si>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</si>
  <si>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</si>
  <si>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</si>
  <si>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</si>
  <si>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</si>
  <si>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</si>
  <si>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</si>
  <si>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</si>
  <si>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</si>
  <si>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</si>
  <si>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</si>
  <si>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</si>
  <si>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</si>
  <si>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</si>
  <si>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</si>
  <si>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</si>
  <si>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</si>
  <si>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</si>
  <si>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</si>
  <si>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</si>
  <si>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</si>
  <si>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</si>
  <si>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</si>
  <si>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</si>
  <si>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</si>
  <si>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</si>
  <si>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</si>
  <si>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</si>
  <si>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</si>
  <si>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</si>
  <si>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</si>
  <si>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</si>
  <si>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</si>
  <si>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</si>
  <si>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</si>
  <si>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</si>
  <si>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</si>
  <si>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</si>
  <si>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</si>
  <si>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</si>
  <si>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</si>
  <si>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</si>
  <si>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</si>
  <si>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</si>
  <si>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</si>
  <si>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</si>
  <si>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</si>
  <si>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</si>
  <si>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</si>
  <si>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</si>
  <si>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</si>
  <si>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</si>
  <si>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</si>
  <si>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</si>
  <si>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</si>
  <si>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</si>
  <si>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</si>
  <si>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</si>
  <si>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</si>
  <si>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</si>
  <si>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</si>
  <si>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</si>
  <si>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</si>
  <si>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</si>
  <si>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</si>
  <si>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</si>
  <si>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</si>
  <si>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</si>
  <si>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</si>
  <si>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</si>
  <si>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</si>
  <si>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</si>
  <si>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</si>
  <si>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</si>
  <si>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</si>
  <si>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</si>
  <si>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</si>
  <si>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</si>
  <si>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</si>
  <si>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</si>
  <si>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</si>
  <si>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</si>
  <si>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</si>
  <si>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</si>
  <si>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</si>
  <si>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</si>
  <si>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</si>
  <si>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</si>
  <si>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</si>
  <si>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</si>
  <si>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</si>
  <si>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</si>
  <si>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</si>
  <si>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</si>
  <si>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</si>
  <si>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</si>
  <si>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</si>
  <si>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</si>
  <si>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</si>
  <si>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</si>
  <si>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</si>
  <si>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</si>
  <si>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</si>
  <si>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</si>
  <si>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</si>
  <si>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</si>
  <si>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</si>
  <si>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</si>
  <si>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</si>
  <si>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</si>
  <si>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</si>
  <si>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</si>
  <si>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</si>
  <si>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</si>
  <si>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</si>
  <si>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</si>
  <si>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</si>
  <si>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</si>
  <si>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</si>
  <si>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</si>
  <si>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</si>
  <si>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</si>
  <si>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</si>
  <si>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</si>
  <si>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</si>
  <si>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</si>
  <si>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</si>
  <si>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</si>
  <si>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</si>
  <si>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</si>
  <si>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</si>
  <si>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</si>
  <si>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</si>
  <si>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</si>
  <si>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</si>
  <si>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</si>
  <si>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</si>
  <si>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</si>
  <si>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</si>
  <si>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</si>
  <si>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</si>
  <si>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</si>
  <si>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</si>
  <si>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</si>
  <si>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</si>
  <si>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</si>
  <si>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</si>
  <si>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</si>
  <si>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</si>
  <si>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</si>
  <si>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</si>
  <si>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</si>
  <si>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</si>
  <si>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</si>
  <si>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</si>
  <si>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</si>
  <si>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</si>
  <si>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</si>
  <si>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</si>
  <si>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</si>
  <si>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</si>
  <si>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</si>
  <si>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</si>
  <si>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</si>
  <si>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</si>
  <si>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</si>
  <si>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</si>
  <si>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</si>
  <si>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</si>
  <si>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</si>
  <si>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</si>
  <si>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</si>
  <si>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</si>
  <si>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</si>
  <si>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</si>
  <si>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</si>
  <si>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</si>
  <si>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</si>
  <si>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</si>
  <si>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</si>
  <si>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</si>
  <si>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</si>
  <si>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</si>
  <si>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</si>
  <si>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</si>
  <si>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</si>
  <si>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</si>
  <si>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</si>
  <si>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</si>
  <si>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</si>
  <si>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</si>
  <si>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</si>
  <si>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</si>
  <si>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</si>
  <si>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</si>
  <si>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</si>
  <si>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</si>
  <si>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</si>
  <si>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</si>
  <si>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</si>
  <si>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</si>
  <si>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</si>
  <si>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</si>
  <si>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</si>
  <si>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</si>
  <si>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</si>
  <si>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</si>
  <si>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</si>
  <si>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</si>
  <si>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</si>
  <si>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</si>
  <si>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</si>
  <si>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</si>
  <si>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</si>
  <si>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</si>
  <si>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</si>
  <si>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</si>
  <si>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</si>
  <si>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</si>
  <si>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</si>
  <si>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</si>
  <si>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</si>
  <si>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</si>
  <si>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</si>
  <si>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</si>
  <si>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</si>
  <si>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</si>
  <si>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</si>
  <si>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</si>
  <si>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</si>
  <si>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</si>
  <si>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</si>
  <si>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</si>
  <si>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</si>
  <si>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</si>
  <si>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</si>
  <si>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</si>
  <si>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</si>
  <si>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</si>
  <si>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</si>
  <si>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</si>
  <si>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</si>
  <si>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</si>
  <si>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</si>
  <si>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</si>
  <si>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</si>
  <si>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</si>
  <si>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</si>
  <si>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</si>
  <si>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</si>
  <si>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</si>
  <si>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</si>
  <si>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</si>
  <si>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</si>
  <si>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</si>
  <si>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</si>
  <si>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</si>
  <si>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</si>
  <si>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</si>
  <si>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</si>
  <si>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</si>
  <si>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</si>
  <si>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</si>
  <si>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</si>
  <si>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</si>
  <si>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</si>
  <si>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</si>
  <si>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</si>
  <si>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</si>
  <si>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</si>
  <si>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</si>
  <si>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</si>
  <si>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</si>
  <si>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</si>
  <si>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</si>
  <si>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</si>
  <si>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</si>
  <si>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</si>
  <si>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</si>
  <si>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</si>
  <si>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</si>
  <si>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</si>
  <si>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</si>
  <si>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</si>
  <si>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</si>
  <si>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</si>
  <si>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</si>
  <si>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</si>
  <si>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</si>
  <si>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</si>
  <si>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</si>
  <si>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</si>
  <si>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</si>
  <si>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</si>
  <si>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</si>
  <si>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</si>
  <si>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</si>
  <si>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</si>
  <si>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</si>
  <si>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</si>
  <si>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</si>
  <si>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</si>
  <si>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</si>
  <si>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</si>
  <si>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</si>
  <si>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</si>
  <si>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</si>
  <si>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</si>
  <si>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</si>
  <si>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</si>
  <si>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</si>
  <si>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</si>
  <si>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</si>
  <si>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</si>
  <si>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</si>
  <si>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</si>
  <si>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</si>
  <si>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</si>
  <si>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</si>
  <si>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</si>
  <si>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</si>
  <si>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</si>
  <si>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</si>
  <si>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</si>
  <si>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</si>
  <si>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</si>
  <si>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</si>
  <si>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</si>
  <si>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</si>
  <si>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</si>
  <si>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</si>
  <si>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</si>
  <si>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</si>
  <si>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</si>
  <si>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</si>
  <si>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</si>
  <si>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</si>
  <si>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</si>
  <si>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</si>
  <si>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</si>
  <si>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</si>
  <si>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</si>
  <si>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</si>
  <si>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</si>
  <si>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</si>
  <si>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</si>
  <si>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</si>
  <si>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</si>
  <si>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</si>
  <si>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</si>
  <si>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</si>
  <si>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</si>
  <si>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</si>
  <si>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</si>
  <si>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</si>
  <si>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</si>
  <si>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</si>
  <si>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</si>
  <si>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</si>
  <si>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</si>
  <si>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</si>
  <si>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</si>
  <si>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</si>
  <si>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</si>
  <si>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</si>
  <si>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</si>
  <si>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</si>
  <si>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</si>
  <si>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</si>
  <si>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</si>
  <si>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</si>
  <si>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</si>
  <si>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</si>
  <si>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</si>
  <si>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</si>
  <si>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</si>
  <si>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</si>
  <si>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</si>
  <si>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</si>
  <si>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</si>
  <si>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</si>
  <si>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</si>
  <si>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</si>
  <si>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</si>
  <si>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</si>
  <si>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</si>
  <si>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</si>
  <si>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</si>
  <si>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</si>
  <si>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</si>
  <si>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</si>
  <si>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</si>
  <si>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</si>
  <si>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</si>
  <si>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</si>
  <si>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</si>
  <si>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</si>
  <si>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</si>
  <si>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</si>
  <si>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</si>
  <si>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</si>
  <si>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</si>
  <si>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</si>
  <si>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</si>
  <si>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</si>
  <si>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</si>
  <si>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</si>
  <si>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</si>
  <si>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</si>
  <si>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</si>
  <si>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</si>
  <si>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</si>
  <si>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</si>
  <si>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</si>
  <si>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</si>
  <si>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</si>
  <si>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</si>
  <si>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</si>
  <si>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</si>
  <si>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</si>
  <si>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</si>
  <si>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</si>
  <si>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</si>
  <si>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</si>
  <si>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</si>
  <si>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</si>
  <si>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</si>
  <si>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</si>
  <si>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</si>
  <si>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</si>
  <si>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</si>
  <si>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</si>
  <si>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</si>
  <si>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</si>
  <si>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</si>
  <si>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</si>
  <si>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</si>
  <si>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</si>
  <si>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</si>
  <si>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</si>
  <si>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</si>
  <si>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</si>
  <si>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</si>
  <si>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</si>
  <si>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</si>
  <si>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</si>
  <si>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</si>
  <si>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</si>
  <si>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</si>
  <si>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</si>
  <si>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</si>
  <si>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</si>
  <si>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</si>
  <si>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</si>
  <si>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</si>
  <si>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</si>
  <si>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</si>
  <si>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</si>
  <si>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</si>
  <si>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</si>
  <si>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</si>
  <si>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</si>
  <si>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</si>
  <si>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</si>
  <si>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</si>
  <si>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</si>
  <si>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</si>
  <si>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</si>
  <si>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</si>
  <si>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</si>
  <si>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</si>
  <si>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</si>
  <si>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</si>
  <si>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</si>
  <si>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</si>
  <si>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</si>
  <si>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</si>
  <si>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</si>
  <si>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</si>
  <si>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</si>
  <si>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</si>
  <si>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</si>
  <si>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</si>
  <si>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</si>
  <si>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</si>
  <si>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</si>
  <si>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</si>
  <si>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</si>
  <si>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</si>
  <si>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</si>
  <si>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</si>
  <si>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</si>
  <si>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</si>
  <si>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</si>
  <si>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</si>
  <si>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</si>
  <si>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</si>
  <si>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</si>
  <si>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</si>
  <si>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</si>
  <si>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</si>
  <si>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</si>
  <si>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</si>
  <si>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</si>
  <si>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</si>
  <si>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</si>
  <si>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</si>
  <si>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</si>
  <si>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</si>
  <si>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</si>
  <si>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</si>
  <si>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</si>
  <si>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</si>
  <si>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</si>
  <si>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</si>
  <si>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</si>
  <si>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</si>
  <si>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</si>
  <si>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</si>
  <si>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</si>
  <si>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</si>
  <si>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</si>
  <si>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</si>
  <si>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</si>
  <si>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</si>
  <si>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</si>
  <si>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</si>
  <si>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</si>
  <si>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</si>
  <si>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</si>
  <si>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</si>
  <si>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</si>
  <si>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</si>
  <si>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</si>
  <si>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</si>
  <si>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</si>
  <si>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</si>
  <si>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</si>
  <si>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</si>
  <si>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</si>
  <si>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</si>
  <si>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</si>
  <si>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</si>
  <si>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</si>
  <si>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</si>
  <si>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</si>
  <si>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</si>
  <si>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</si>
  <si>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</si>
  <si>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</si>
  <si>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</si>
  <si>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</si>
  <si>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</si>
  <si>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</si>
  <si>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</si>
  <si>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</si>
  <si>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</si>
  <si>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</si>
  <si>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</si>
  <si>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</si>
  <si>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</si>
  <si>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</si>
  <si>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</si>
  <si>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</si>
  <si>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</si>
  <si>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</si>
  <si>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</si>
  <si>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</si>
  <si>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</si>
  <si>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</si>
  <si>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</si>
  <si>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</si>
  <si>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</si>
  <si>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</si>
  <si>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</si>
  <si>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</si>
  <si>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</si>
  <si>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</si>
  <si>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</si>
  <si>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</si>
  <si>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</si>
  <si>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</si>
  <si>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</si>
  <si>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</si>
  <si>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</si>
  <si>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</si>
  <si>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</si>
  <si>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</si>
  <si>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</si>
  <si>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</si>
  <si>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</si>
  <si>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</si>
  <si>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</si>
  <si>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</si>
  <si>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</si>
  <si>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</si>
  <si>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</si>
  <si>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</si>
  <si>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</si>
  <si>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</si>
  <si>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</si>
  <si>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</si>
  <si>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</si>
  <si>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</si>
  <si>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</si>
  <si>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</si>
  <si>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</si>
  <si>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</si>
  <si>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</si>
  <si>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</si>
  <si>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</si>
  <si>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</si>
  <si>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</si>
  <si>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</si>
  <si>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</si>
  <si>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</si>
  <si>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</si>
  <si>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</si>
  <si>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</si>
  <si>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</si>
  <si>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</si>
  <si>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</si>
  <si>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</si>
  <si>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</si>
  <si>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</si>
  <si>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</si>
  <si>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</si>
  <si>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</si>
  <si>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</si>
  <si>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</si>
  <si>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</si>
  <si>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</si>
  <si>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</si>
  <si>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</si>
  <si>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</si>
  <si>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</si>
  <si>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</si>
  <si>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</si>
  <si>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</si>
  <si>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</si>
  <si>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</si>
  <si>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</si>
  <si>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</si>
  <si>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</si>
  <si>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</si>
  <si>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</si>
  <si>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</si>
  <si>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</si>
  <si>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</si>
  <si>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</si>
  <si>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</si>
  <si>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</si>
  <si>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</si>
  <si>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</si>
  <si>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</si>
  <si>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</si>
  <si>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</si>
  <si>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</si>
  <si>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</si>
  <si>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</si>
  <si>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</si>
  <si>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</si>
  <si>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</si>
  <si>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</si>
  <si>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</si>
  <si>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</si>
  <si>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</si>
  <si>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</si>
  <si>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</si>
  <si>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</si>
  <si>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</si>
  <si>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</si>
  <si>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</si>
  <si>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</si>
  <si>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</si>
  <si>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</si>
  <si>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</si>
  <si>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</si>
  <si>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</si>
  <si>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</si>
  <si>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</si>
  <si>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</si>
  <si>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</si>
  <si>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</si>
  <si>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</si>
  <si>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</si>
  <si>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</si>
  <si>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</si>
  <si>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</si>
  <si>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</si>
  <si>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</si>
  <si>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</si>
  <si>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</si>
  <si>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</si>
  <si>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</si>
  <si>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</si>
  <si>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</si>
  <si>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</si>
  <si>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</si>
  <si>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</si>
  <si>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</si>
  <si>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</si>
  <si>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</si>
  <si>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</si>
  <si>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</si>
  <si>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</si>
  <si>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</si>
  <si>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</si>
  <si>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</si>
  <si>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</si>
  <si>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</si>
  <si>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</si>
  <si>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</si>
  <si>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</si>
  <si>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</si>
  <si>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</si>
  <si>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</si>
  <si>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</si>
  <si>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</si>
  <si>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</si>
  <si>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</si>
  <si>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</si>
  <si>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</si>
  <si>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</si>
  <si>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</si>
  <si>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</si>
  <si>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</si>
  <si>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</si>
  <si>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</si>
  <si>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</si>
  <si>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</si>
  <si>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</si>
  <si>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</si>
  <si>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</si>
  <si>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</si>
  <si>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</si>
  <si>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</si>
  <si>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</si>
  <si>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</si>
  <si>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</si>
  <si>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</si>
  <si>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</si>
  <si>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</si>
  <si>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</si>
  <si>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</si>
  <si>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</si>
  <si>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</si>
  <si>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</si>
  <si>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</si>
  <si>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</si>
  <si>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</si>
  <si>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</si>
  <si>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</si>
  <si>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</si>
  <si>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</si>
  <si>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</si>
  <si>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</si>
  <si>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</si>
  <si>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</si>
  <si>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</si>
  <si>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</si>
  <si>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</si>
  <si>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</si>
  <si>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</si>
  <si>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</si>
  <si>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</si>
  <si>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</si>
  <si>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</si>
  <si>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</si>
  <si>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</si>
  <si>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</si>
  <si>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</si>
  <si>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</si>
  <si>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</si>
  <si>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</si>
  <si>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</si>
  <si>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</si>
  <si>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</si>
  <si>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</si>
  <si>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</si>
  <si>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</si>
  <si>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</si>
  <si>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</si>
  <si>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</si>
  <si>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</si>
  <si>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</si>
  <si>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</si>
  <si>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</si>
  <si>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</si>
  <si>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</si>
  <si>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</si>
  <si>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</si>
  <si>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</si>
  <si>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</si>
  <si>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</si>
  <si>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</si>
  <si>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</si>
  <si>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</si>
  <si>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</si>
  <si>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</si>
  <si>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</si>
  <si>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</si>
  <si>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</si>
  <si>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</si>
  <si>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</si>
  <si>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</si>
  <si>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</si>
  <si>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</si>
  <si>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</si>
  <si>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</si>
  <si>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</si>
  <si>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</si>
  <si>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</si>
  <si>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</si>
  <si>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</si>
  <si>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</si>
  <si>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</si>
  <si>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</si>
  <si>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</si>
  <si>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</si>
  <si>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</si>
  <si>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</si>
  <si>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</si>
  <si>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</si>
  <si>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</si>
  <si>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</si>
  <si>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</si>
  <si>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</si>
  <si>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</si>
  <si>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</si>
  <si>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</si>
  <si>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</si>
  <si>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</si>
  <si>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</si>
  <si>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</si>
  <si>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</si>
  <si>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</si>
  <si>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</si>
  <si>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</si>
  <si>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</si>
  <si>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</si>
  <si>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</si>
  <si>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</si>
  <si>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</si>
  <si>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</si>
  <si>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</si>
  <si>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</si>
  <si>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</si>
  <si>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</si>
  <si>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</si>
  <si>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</si>
  <si>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</si>
  <si>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</si>
  <si>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</si>
  <si>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</si>
  <si>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</si>
  <si>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</si>
  <si>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</si>
  <si>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</si>
  <si>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</si>
  <si>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</si>
  <si>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</si>
  <si>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</si>
  <si>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</si>
  <si>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</si>
  <si>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</si>
  <si>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</si>
  <si>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</si>
  <si>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</si>
  <si>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</si>
  <si>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</si>
  <si>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</si>
  <si>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</si>
  <si>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</si>
  <si>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</si>
  <si>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</si>
  <si>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</si>
  <si>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</si>
  <si>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</si>
  <si>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</si>
  <si>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</si>
  <si>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</si>
  <si>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</si>
  <si>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</si>
  <si>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</si>
  <si>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</si>
  <si>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</si>
  <si>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</si>
  <si>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</si>
  <si>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</si>
  <si>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</si>
  <si>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</si>
  <si>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</si>
  <si>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</si>
  <si>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</si>
  <si>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</si>
  <si>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</si>
  <si>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</si>
  <si>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</si>
  <si>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</si>
  <si>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</si>
  <si>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</si>
  <si>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</si>
  <si>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</si>
  <si>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</si>
  <si>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</si>
  <si>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</si>
  <si>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</si>
  <si>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</si>
  <si>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</si>
  <si>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</si>
  <si>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</si>
  <si>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</si>
  <si>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</si>
  <si>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</si>
  <si>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</si>
  <si>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</si>
  <si>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</si>
  <si>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</si>
  <si>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</si>
  <si>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</si>
  <si>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</si>
  <si>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</si>
  <si>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</si>
  <si>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</si>
  <si>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</si>
  <si>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</si>
  <si>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</si>
  <si>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</si>
  <si>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</si>
  <si>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</si>
  <si>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</si>
  <si>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</si>
  <si>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</si>
  <si>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</si>
  <si>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</si>
  <si>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</si>
  <si>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</si>
  <si>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</si>
  <si>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</si>
  <si>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</si>
  <si>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</si>
  <si>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</si>
  <si>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</si>
  <si>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</si>
  <si>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</si>
  <si>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</si>
  <si>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</si>
  <si>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</si>
  <si>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</si>
  <si>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</si>
  <si>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</si>
  <si>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</si>
  <si>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</si>
  <si>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</si>
  <si>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</si>
  <si>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</si>
  <si>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</si>
  <si>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</si>
  <si>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</si>
  <si>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</si>
  <si>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</si>
  <si>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</si>
  <si>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</si>
  <si>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</si>
  <si>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</si>
  <si>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</si>
  <si>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</si>
  <si>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</si>
  <si>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</si>
  <si>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</si>
  <si>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</si>
  <si>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</si>
  <si>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</si>
  <si>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</si>
  <si>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</si>
  <si>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</si>
  <si>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</si>
  <si>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</si>
  <si>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</si>
  <si>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</si>
  <si>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</si>
  <si>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</si>
  <si>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</si>
  <si>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</si>
  <si>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</si>
  <si>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</si>
  <si>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</si>
  <si>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</si>
  <si>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</si>
  <si>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</si>
  <si>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</si>
  <si>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</si>
  <si>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</si>
  <si>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</si>
  <si>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</si>
  <si>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</si>
  <si>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</si>
  <si>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</si>
  <si>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</si>
  <si>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</si>
  <si>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</si>
  <si>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</si>
  <si>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</si>
  <si>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</si>
  <si>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</si>
  <si>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</si>
  <si>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</si>
  <si>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</si>
  <si>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</si>
  <si>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</si>
  <si>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</si>
  <si>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</si>
  <si>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</si>
  <si>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</si>
  <si>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</si>
  <si>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</si>
  <si>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</si>
  <si>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</si>
  <si>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</si>
  <si>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</si>
  <si>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</si>
  <si>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</si>
  <si>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</si>
  <si>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</si>
  <si>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</si>
  <si>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</si>
  <si>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</si>
  <si>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</si>
  <si>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</si>
  <si>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</si>
  <si>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</si>
  <si>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</si>
  <si>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</si>
  <si>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</si>
  <si>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</si>
  <si>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</si>
  <si>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</si>
  <si>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</si>
  <si>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</si>
  <si>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</si>
  <si>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</si>
  <si>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</si>
  <si>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</si>
  <si>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</si>
  <si>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</si>
  <si>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</si>
  <si>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</si>
  <si>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</si>
  <si>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</si>
  <si>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</si>
  <si>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</si>
  <si>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</si>
  <si>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</si>
  <si>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</si>
  <si>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</si>
  <si>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</si>
  <si>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</si>
  <si>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</si>
  <si>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</si>
  <si>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</si>
  <si>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</si>
  <si>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</si>
  <si>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</si>
  <si>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</si>
  <si>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</si>
  <si>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</si>
  <si>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</si>
  <si>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</si>
  <si>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</si>
  <si>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</si>
  <si>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</si>
  <si>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</si>
  <si>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</si>
  <si>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</si>
  <si>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</si>
  <si>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</si>
  <si>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</si>
  <si>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</si>
  <si>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</si>
  <si>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</si>
  <si>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</si>
  <si>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</si>
  <si>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</si>
  <si>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</si>
  <si>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</si>
  <si>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</si>
  <si>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</si>
  <si>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</si>
  <si>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</si>
  <si>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</si>
  <si>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</si>
  <si>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</si>
  <si>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</si>
  <si>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</si>
  <si>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</si>
  <si>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</si>
  <si>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</si>
  <si>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</si>
  <si>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</si>
  <si>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</si>
  <si>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</si>
  <si>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</si>
  <si>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</si>
  <si>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</si>
  <si>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</si>
  <si>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</si>
  <si>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</si>
  <si>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</si>
  <si>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</si>
  <si>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</si>
  <si>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</si>
  <si>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</si>
  <si>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</si>
  <si>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</si>
  <si>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</si>
  <si>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</si>
  <si>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</si>
  <si>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</si>
  <si>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</si>
  <si>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</si>
  <si>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</si>
  <si>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</si>
  <si>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</si>
  <si>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</si>
  <si>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</si>
  <si>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</si>
  <si>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</si>
  <si>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</si>
  <si>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</si>
  <si>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</si>
  <si>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</si>
  <si>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</si>
  <si>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</si>
  <si>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</si>
  <si>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</si>
  <si>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</si>
  <si>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</si>
  <si>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</si>
  <si>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</si>
  <si>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</si>
  <si>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</si>
  <si>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</si>
  <si>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</si>
  <si>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</si>
  <si>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</si>
  <si>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</si>
  <si>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</si>
  <si>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</si>
  <si>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</si>
  <si>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</si>
  <si>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</si>
  <si>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</si>
  <si>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</si>
  <si>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</si>
  <si>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</si>
  <si>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</si>
  <si>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</si>
  <si>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</si>
  <si>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</si>
  <si>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</si>
  <si>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</si>
  <si>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</si>
  <si>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</si>
  <si>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</si>
  <si>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</si>
  <si>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</si>
  <si>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</si>
  <si>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</si>
  <si>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</si>
  <si>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</si>
  <si>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</si>
  <si>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</si>
  <si>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</si>
  <si>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</si>
  <si>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</si>
  <si>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</si>
  <si>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</si>
  <si>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</si>
  <si>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</si>
  <si>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</si>
  <si>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</si>
  <si>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</si>
  <si>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</si>
  <si>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</si>
  <si>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</si>
  <si>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</si>
  <si>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</si>
  <si>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</si>
  <si>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</si>
  <si>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</si>
  <si>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</si>
  <si>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</si>
  <si>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</si>
  <si>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</si>
  <si>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</si>
  <si>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</si>
  <si>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</si>
  <si>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</si>
  <si>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</si>
  <si>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</si>
  <si>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</si>
  <si>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</si>
  <si>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</si>
  <si>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</si>
  <si>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</si>
  <si>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</si>
  <si>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</si>
  <si>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</si>
  <si>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</si>
  <si>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</si>
  <si>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</si>
  <si>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</si>
  <si>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</si>
  <si>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</si>
  <si>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</si>
  <si>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</si>
  <si>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</si>
  <si>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</si>
  <si>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</si>
  <si>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</si>
  <si>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</si>
  <si>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</si>
  <si>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</si>
  <si>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</si>
  <si>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</si>
  <si>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</si>
  <si>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</si>
  <si>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</si>
  <si>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</si>
  <si>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</si>
  <si>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</si>
  <si>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</si>
  <si>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</si>
  <si>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</si>
  <si>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</si>
  <si>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</si>
  <si>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</si>
  <si>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</si>
  <si>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</si>
  <si>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</si>
  <si>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</si>
  <si>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</si>
  <si>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</si>
  <si>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</si>
  <si>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</si>
  <si>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</si>
  <si>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</si>
  <si>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</si>
  <si>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</si>
  <si>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</si>
  <si>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</si>
  <si>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</si>
  <si>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</si>
  <si>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</si>
  <si>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</si>
  <si>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</si>
  <si>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</si>
  <si>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</si>
  <si>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</si>
  <si>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</si>
  <si>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</si>
  <si>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</si>
  <si>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</si>
  <si>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</si>
  <si>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</si>
  <si>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</si>
  <si>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</si>
  <si>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</si>
  <si>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</si>
  <si>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</si>
  <si>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</si>
  <si>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</si>
  <si>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</si>
  <si>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</si>
  <si>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</si>
  <si>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</si>
  <si>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</si>
  <si>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</si>
  <si>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</si>
  <si>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</si>
  <si>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</si>
  <si>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</si>
  <si>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</si>
  <si>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</si>
  <si>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</si>
  <si>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</si>
  <si>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</si>
  <si>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</si>
  <si>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</si>
  <si>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</si>
  <si>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</si>
  <si>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</si>
  <si>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</si>
  <si>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</si>
  <si>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</si>
  <si>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</si>
  <si>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</si>
  <si>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</si>
  <si>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</si>
  <si>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</si>
  <si>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</si>
  <si>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</si>
  <si>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</si>
  <si>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</si>
  <si>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</si>
  <si>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</si>
  <si>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</si>
  <si>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</si>
  <si>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</si>
  <si>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</si>
  <si>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</si>
  <si>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</si>
  <si>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</si>
  <si>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</si>
  <si>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</si>
  <si>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</si>
  <si>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</si>
  <si>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</si>
  <si>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</si>
  <si>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</si>
  <si>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</si>
  <si>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</si>
  <si>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</si>
  <si>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</si>
  <si>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</si>
  <si>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</si>
  <si>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</si>
  <si>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</si>
  <si>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</si>
  <si>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</si>
  <si>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</si>
  <si>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</si>
  <si>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</si>
  <si>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</si>
  <si>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</si>
  <si>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</si>
  <si>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</si>
  <si>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</si>
  <si>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</si>
  <si>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</si>
  <si>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</si>
  <si>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</si>
  <si>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</si>
  <si>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</si>
  <si>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</si>
  <si>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</si>
  <si>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</si>
  <si>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</si>
  <si>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</si>
  <si>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</si>
  <si>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</si>
  <si>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</si>
  <si>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</si>
  <si>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</si>
  <si>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</si>
  <si>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</si>
  <si>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</si>
  <si>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</si>
  <si>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</si>
  <si>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</si>
  <si>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</si>
  <si>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</si>
  <si>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</si>
  <si>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</si>
  <si>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</si>
  <si>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</si>
  <si>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</si>
  <si>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</si>
  <si>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</si>
  <si>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</si>
  <si>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</si>
  <si>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</si>
  <si>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</si>
  <si>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</si>
  <si>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</si>
  <si>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</si>
  <si>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</si>
  <si>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</si>
  <si>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</si>
  <si>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</si>
  <si>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</si>
  <si>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</si>
  <si>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</si>
  <si>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</si>
  <si>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</si>
  <si>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</si>
  <si>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</si>
  <si>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</si>
  <si>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</si>
  <si>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</si>
  <si>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</si>
  <si>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</si>
  <si>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</si>
  <si>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</si>
  <si>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</si>
  <si>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</si>
  <si>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</si>
  <si>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</si>
  <si>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</si>
  <si>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</si>
  <si>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</si>
  <si>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</si>
  <si>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</si>
  <si>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</si>
  <si>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</si>
  <si>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</si>
  <si>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</si>
  <si>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</si>
  <si>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</si>
  <si>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</si>
  <si>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</si>
  <si>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</si>
  <si>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</si>
  <si>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</si>
  <si>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</si>
  <si>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</si>
  <si>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</si>
  <si>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</si>
  <si>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</si>
  <si>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</si>
  <si>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</si>
  <si>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</si>
  <si>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</si>
  <si>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</si>
  <si>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</si>
  <si>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</si>
  <si>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</si>
  <si>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</si>
  <si>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</si>
  <si>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</si>
  <si>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</si>
  <si>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</si>
  <si>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</si>
  <si>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</si>
  <si>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</si>
  <si>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</si>
  <si>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</si>
  <si>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</si>
  <si>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</si>
  <si>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</si>
  <si>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</si>
  <si>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</si>
  <si>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</si>
  <si>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</si>
  <si>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</si>
  <si>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</si>
  <si>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</si>
  <si>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</si>
  <si>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</si>
  <si>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</si>
  <si>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</si>
  <si>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</si>
  <si>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</si>
  <si>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</si>
  <si>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</si>
  <si>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</si>
  <si>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</si>
  <si>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</si>
  <si>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</si>
  <si>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</si>
  <si>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</si>
  <si>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</si>
  <si>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</si>
  <si>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</si>
  <si>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</si>
  <si>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</si>
  <si>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</si>
  <si>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</si>
  <si>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</si>
  <si>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</si>
  <si>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</si>
  <si>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</si>
  <si>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</si>
  <si>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</si>
  <si>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</si>
  <si>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</si>
  <si>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</si>
  <si>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</si>
  <si>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</si>
  <si>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</si>
  <si>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</si>
  <si>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</si>
  <si>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</si>
  <si>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</si>
  <si>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</si>
  <si>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</si>
  <si>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</si>
  <si>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</si>
  <si>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</si>
  <si>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</si>
  <si>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</si>
  <si>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</si>
  <si>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</si>
  <si>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</si>
  <si>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</si>
  <si>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</si>
  <si>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</si>
  <si>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</si>
  <si>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</si>
  <si>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</si>
  <si>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</si>
  <si>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</si>
  <si>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</si>
  <si>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</si>
  <si>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</si>
  <si>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</si>
  <si>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</si>
  <si>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</si>
  <si>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</si>
  <si>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</si>
  <si>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</si>
  <si>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</si>
  <si>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</si>
  <si>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</si>
  <si>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</si>
  <si>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</si>
  <si>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</si>
  <si>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</si>
  <si>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</si>
  <si>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</si>
  <si>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</si>
  <si>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</si>
  <si>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</si>
  <si>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</si>
  <si>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</si>
  <si>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</si>
  <si>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</si>
  <si>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</si>
  <si>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</si>
  <si>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</si>
  <si>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</si>
  <si>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</si>
  <si>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</si>
  <si>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</si>
  <si>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</si>
  <si>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</si>
  <si>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</si>
  <si>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</si>
  <si>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</si>
  <si>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</si>
  <si>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</si>
  <si>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</si>
  <si>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</si>
  <si>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</si>
  <si>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</si>
  <si>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</si>
  <si>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</si>
  <si>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</si>
  <si>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</si>
  <si>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</si>
  <si>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</si>
  <si>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</si>
  <si>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</si>
  <si>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</si>
  <si>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</si>
  <si>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</si>
  <si>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</si>
  <si>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</si>
  <si>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</si>
  <si>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</si>
  <si>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</si>
  <si>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</si>
  <si>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</si>
  <si>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</si>
  <si>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</si>
  <si>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</si>
  <si>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</si>
  <si>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</si>
  <si>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</si>
  <si>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</si>
  <si>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</si>
  <si>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</si>
  <si>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</si>
  <si>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</si>
  <si>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</si>
  <si>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</si>
  <si>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</si>
  <si>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</si>
  <si>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</si>
  <si>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</si>
  <si>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</si>
  <si>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</si>
  <si>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</si>
  <si>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</si>
  <si>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</si>
  <si>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</si>
  <si>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</si>
  <si>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</si>
  <si>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</si>
  <si>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</si>
  <si>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</si>
  <si>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</si>
  <si>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</si>
  <si>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</si>
  <si>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</si>
  <si>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</si>
  <si>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</si>
  <si>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</si>
  <si>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</si>
  <si>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</si>
  <si>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</si>
  <si>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</si>
  <si>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</si>
  <si>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</si>
  <si>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</si>
  <si>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</si>
  <si>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</si>
  <si>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</si>
  <si>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</si>
  <si>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</si>
  <si>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</si>
  <si>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</si>
  <si>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</si>
  <si>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</si>
  <si>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</si>
  <si>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</si>
  <si>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</si>
  <si>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</si>
  <si>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</si>
  <si>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</si>
  <si>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</si>
  <si>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</si>
  <si>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</si>
  <si>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</si>
  <si>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</si>
  <si>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</si>
  <si>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</si>
  <si>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</si>
  <si>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</si>
  <si>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</si>
  <si>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</si>
  <si>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</si>
  <si>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</si>
  <si>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</si>
  <si>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</si>
  <si>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</si>
  <si>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</si>
  <si>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</si>
  <si>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</si>
  <si>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</si>
  <si>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</si>
  <si>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</si>
  <si>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</si>
  <si>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</si>
  <si>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</si>
  <si>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</si>
  <si>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</si>
  <si>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</si>
  <si>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</si>
  <si>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</si>
  <si>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</si>
  <si>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</si>
  <si>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</si>
  <si>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</si>
  <si>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</si>
  <si>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</si>
  <si>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</si>
  <si>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</si>
  <si>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</si>
  <si>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</si>
  <si>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</si>
  <si>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</si>
  <si>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</si>
  <si>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</si>
  <si>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</si>
  <si>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</si>
  <si>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</si>
  <si>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</si>
  <si>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</si>
  <si>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</si>
  <si>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</si>
  <si>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</si>
  <si>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</si>
  <si>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</si>
  <si>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</si>
  <si>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</si>
  <si>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</si>
  <si>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</si>
  <si>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</si>
  <si>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</si>
  <si>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</si>
  <si>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</si>
  <si>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</si>
  <si>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</si>
  <si>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</si>
  <si>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</si>
  <si>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</si>
  <si>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</si>
  <si>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</si>
  <si>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</si>
  <si>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</si>
  <si>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</si>
  <si>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</si>
  <si>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</si>
  <si>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</si>
  <si>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</si>
  <si>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</si>
  <si>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</si>
  <si>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</si>
  <si>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</si>
  <si>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</si>
  <si>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</si>
  <si>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</si>
  <si>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</si>
  <si>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</si>
  <si>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</si>
  <si>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</si>
  <si>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</si>
  <si>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</si>
  <si>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</si>
  <si>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</si>
  <si>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</si>
  <si>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</si>
  <si>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</si>
  <si>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</si>
  <si>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</si>
  <si>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</si>
  <si>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</si>
  <si>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</si>
  <si>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</si>
  <si>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</si>
  <si>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</si>
  <si>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</si>
  <si>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</si>
  <si>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</si>
  <si>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</si>
  <si>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</si>
  <si>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</si>
  <si>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</si>
  <si>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</si>
  <si>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</si>
  <si>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</si>
  <si>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</si>
  <si>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</si>
  <si>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</si>
  <si>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</si>
  <si>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</si>
  <si>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</si>
  <si>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</si>
  <si>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</si>
  <si>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</si>
  <si>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</si>
  <si>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</si>
  <si>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</si>
  <si>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</si>
  <si>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</si>
  <si>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</si>
  <si>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</si>
  <si>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</si>
  <si>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</si>
  <si>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</si>
  <si>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</si>
  <si>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</si>
  <si>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</si>
  <si>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</si>
  <si>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</si>
  <si>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</si>
  <si>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</si>
  <si>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</si>
  <si>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</si>
  <si>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</si>
  <si>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</si>
  <si>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</si>
  <si>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</si>
  <si>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</si>
  <si>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</si>
  <si>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</si>
  <si>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</si>
  <si>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</si>
  <si>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</si>
  <si>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</si>
  <si>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</si>
  <si>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</si>
  <si>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</si>
  <si>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</si>
  <si>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</si>
  <si>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</si>
  <si>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</si>
  <si>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</si>
  <si>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</si>
  <si>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</si>
  <si>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</si>
  <si>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</si>
  <si>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</si>
  <si>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</si>
  <si>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</si>
  <si>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</si>
  <si>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</si>
  <si>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</si>
  <si>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</si>
  <si>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</si>
  <si>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</si>
  <si>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</si>
  <si>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</si>
  <si>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</si>
  <si>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</si>
  <si>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</si>
  <si>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</si>
  <si>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</si>
  <si>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</si>
  <si>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</si>
  <si>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</si>
  <si>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</si>
  <si>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</si>
  <si>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</si>
  <si>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</si>
  <si>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</si>
  <si>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</si>
  <si>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</si>
  <si>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</si>
  <si>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</si>
  <si>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</si>
  <si>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</si>
  <si>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</si>
  <si>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</si>
  <si>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</si>
  <si>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</si>
  <si>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</si>
  <si>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</si>
  <si>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</si>
  <si>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</si>
  <si>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</si>
  <si>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</si>
  <si>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</si>
  <si>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</si>
  <si>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</si>
  <si>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</si>
  <si>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</si>
  <si>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</si>
  <si>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</si>
  <si>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</si>
  <si>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</si>
  <si>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</si>
  <si>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</si>
  <si>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</si>
  <si>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</si>
  <si>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</si>
  <si>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</si>
  <si>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</si>
  <si>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</si>
  <si>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</si>
  <si>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</si>
  <si>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</si>
  <si>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</si>
  <si>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</si>
  <si>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</si>
  <si>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</si>
  <si>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</si>
  <si>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</si>
  <si>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</si>
  <si>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</si>
  <si>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</si>
  <si>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</si>
  <si>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</si>
  <si>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</si>
  <si>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</si>
  <si>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</si>
  <si>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</si>
  <si>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</si>
  <si>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</si>
  <si>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</si>
  <si>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</si>
  <si>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</si>
  <si>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</si>
  <si>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</si>
  <si>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</si>
  <si>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</si>
  <si>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</si>
  <si>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</si>
  <si>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</si>
  <si>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</si>
  <si>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</si>
  <si>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</si>
  <si>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</si>
  <si>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</si>
  <si>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</si>
  <si>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</si>
  <si>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</si>
  <si>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</si>
  <si>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</si>
  <si>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</si>
  <si>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</si>
  <si>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</si>
  <si>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</si>
  <si>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</si>
  <si>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</si>
  <si>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</si>
  <si>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</si>
  <si>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</si>
  <si>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</si>
  <si>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</si>
  <si>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</si>
  <si>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</si>
  <si>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</si>
  <si>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</si>
  <si>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</si>
  <si>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</si>
  <si>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</si>
  <si>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</si>
  <si>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</si>
  <si>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</si>
  <si>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</si>
  <si>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</si>
  <si>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</si>
  <si>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</si>
  <si>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</si>
  <si>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</si>
  <si>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</si>
  <si>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</si>
  <si>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</si>
  <si>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</si>
  <si>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</si>
  <si>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</si>
  <si>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</si>
  <si>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</si>
  <si>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</si>
  <si>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</si>
  <si>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</si>
  <si>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</si>
  <si>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</si>
  <si>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</si>
  <si>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</si>
  <si>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</si>
  <si>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</si>
  <si>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</si>
  <si>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</si>
  <si>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</si>
  <si>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</si>
  <si>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</si>
  <si>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</si>
  <si>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</si>
  <si>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</si>
  <si>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</si>
  <si>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</si>
  <si>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</si>
  <si>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</si>
  <si>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</si>
  <si>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</si>
  <si>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</si>
  <si>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</si>
  <si>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</si>
  <si>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</si>
  <si>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</si>
  <si>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</si>
  <si>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</si>
  <si>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</si>
  <si>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</si>
  <si>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</si>
  <si>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</si>
  <si>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</si>
  <si>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</si>
  <si>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</si>
  <si>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</si>
  <si>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</si>
  <si>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</si>
  <si>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</si>
  <si>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</si>
  <si>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</si>
  <si>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</si>
  <si>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</si>
  <si>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</si>
  <si>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</si>
  <si>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</si>
  <si>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</si>
  <si>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</si>
  <si>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</si>
  <si>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</si>
  <si>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</si>
  <si>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</si>
  <si>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</si>
  <si>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</si>
  <si>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</si>
  <si>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</si>
  <si>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</si>
  <si>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</si>
  <si>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</si>
  <si>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</si>
  <si>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</si>
  <si>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</si>
  <si>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</si>
  <si>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</si>
  <si>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</si>
  <si>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</si>
  <si>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</si>
  <si>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</si>
  <si>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</si>
  <si>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</si>
  <si>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</si>
  <si>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</si>
  <si>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</si>
  <si>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</si>
  <si>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</si>
  <si>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</si>
  <si>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</si>
  <si>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</si>
  <si>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</si>
  <si>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</si>
  <si>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</si>
  <si>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</si>
  <si>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</si>
  <si>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</si>
  <si>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</si>
  <si>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</si>
  <si>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</si>
  <si>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</si>
  <si>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</si>
  <si>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</si>
  <si>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</si>
  <si>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</si>
  <si>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</si>
  <si>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</si>
  <si>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</si>
  <si>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</si>
  <si>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</si>
  <si>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</si>
  <si>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</si>
  <si>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</si>
  <si>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</si>
  <si>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</si>
  <si>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</si>
  <si>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</si>
  <si>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</si>
  <si>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</si>
  <si>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</si>
  <si>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</si>
  <si>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</si>
  <si>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</si>
  <si>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</si>
  <si>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</si>
  <si>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</si>
  <si>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</si>
  <si>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</si>
  <si>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</si>
  <si>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</si>
  <si>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</si>
  <si>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</si>
  <si>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</si>
  <si>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</si>
  <si>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</si>
  <si>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</si>
  <si>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</si>
  <si>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</si>
  <si>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</si>
  <si>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</si>
  <si>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</si>
  <si>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</si>
  <si>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</si>
  <si>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</si>
  <si>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</si>
  <si>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</si>
  <si>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</si>
  <si>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</si>
  <si>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</si>
  <si>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</si>
  <si>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</si>
  <si>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</si>
  <si>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</si>
  <si>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</si>
  <si>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</si>
  <si>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</si>
  <si>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</si>
  <si>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</si>
  <si>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</si>
  <si>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</si>
  <si>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</si>
  <si>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</si>
  <si>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</si>
  <si>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</si>
  <si>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</si>
  <si>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</si>
  <si>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</si>
  <si>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</si>
  <si>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</si>
  <si>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</si>
  <si>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</si>
  <si>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</si>
  <si>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</si>
  <si>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</si>
  <si>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</si>
  <si>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</si>
  <si>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</si>
  <si>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</si>
  <si>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</si>
  <si>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</si>
  <si>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</si>
  <si>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</si>
  <si>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</si>
  <si>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</si>
  <si>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</si>
  <si>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</si>
  <si>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</si>
  <si>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</si>
  <si>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</si>
  <si>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</si>
  <si>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</si>
  <si>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</si>
  <si>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</si>
  <si>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</si>
  <si>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</si>
  <si>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</si>
  <si>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</si>
  <si>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</si>
  <si>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</si>
  <si>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</si>
  <si>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</si>
  <si>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</si>
  <si>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</si>
  <si>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</si>
  <si>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</si>
  <si>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</si>
  <si>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</si>
  <si>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</si>
  <si>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</si>
  <si>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</si>
  <si>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</si>
  <si>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</si>
  <si>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</si>
  <si>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</si>
  <si>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</si>
  <si>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</si>
  <si>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</si>
  <si>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</si>
  <si>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</si>
  <si>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</si>
  <si>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</si>
  <si>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</si>
  <si>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</si>
  <si>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</si>
  <si>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</si>
  <si>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</si>
  <si>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</si>
  <si>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</si>
  <si>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</si>
  <si>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</si>
  <si>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</si>
  <si>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</si>
  <si>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</si>
  <si>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</si>
  <si>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</si>
  <si>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</si>
  <si>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</si>
  <si>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</si>
  <si>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</si>
  <si>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</si>
  <si>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</si>
  <si>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</si>
  <si>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</si>
  <si>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</si>
  <si>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</si>
  <si>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</si>
  <si>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</si>
  <si>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</si>
  <si>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</si>
  <si>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</si>
  <si>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</si>
  <si>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</si>
  <si>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</si>
  <si>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</si>
  <si>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</si>
  <si>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</si>
  <si>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</si>
  <si>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</si>
  <si>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</si>
  <si>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</si>
  <si>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</si>
  <si>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</si>
  <si>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</si>
  <si>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</si>
  <si>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</si>
  <si>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</si>
  <si>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</si>
  <si>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</si>
  <si>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</si>
  <si>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</si>
  <si>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</si>
  <si>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</si>
  <si>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</si>
  <si>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</si>
  <si>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</si>
  <si>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</si>
  <si>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</si>
  <si>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</si>
  <si>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</si>
  <si>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</si>
  <si>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</si>
  <si>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</si>
  <si>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</si>
  <si>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</si>
  <si>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</si>
  <si>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</si>
  <si>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</si>
  <si>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</si>
  <si>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</si>
  <si>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</si>
  <si>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</si>
  <si>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</si>
  <si>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</si>
  <si>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</si>
  <si>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</si>
  <si>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</si>
  <si>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</si>
  <si>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</si>
  <si>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</si>
  <si>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</si>
  <si>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</si>
  <si>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</si>
  <si>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</si>
  <si>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</si>
  <si>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</si>
  <si>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</si>
  <si>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</si>
  <si>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</si>
  <si>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</si>
  <si>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</si>
  <si>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</si>
  <si>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</si>
  <si>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</si>
  <si>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</si>
  <si>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</si>
  <si>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</si>
  <si>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</si>
  <si>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</si>
  <si>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</si>
  <si>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</si>
  <si>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</si>
  <si>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</si>
  <si>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</si>
  <si>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</si>
  <si>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</si>
  <si>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</si>
  <si>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</si>
  <si>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</si>
  <si>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</si>
  <si>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</si>
  <si>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</si>
  <si>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</si>
  <si>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</si>
  <si>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</si>
  <si>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</si>
  <si>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</si>
  <si>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</si>
  <si>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</si>
  <si>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</si>
  <si>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</si>
  <si>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</si>
  <si>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</si>
  <si>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</si>
  <si>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</si>
  <si>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</si>
  <si>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</si>
  <si>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</si>
  <si>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</si>
  <si>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</si>
  <si>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</si>
  <si>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</si>
  <si>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</si>
  <si>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</si>
  <si>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</si>
  <si>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</si>
  <si>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</si>
  <si>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</si>
  <si>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</si>
  <si>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</si>
  <si>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</si>
  <si>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</si>
  <si>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</si>
  <si>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</si>
  <si>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</si>
  <si>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</si>
  <si>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</si>
  <si>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</si>
  <si>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</si>
  <si>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</si>
  <si>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</si>
  <si>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</si>
  <si>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</si>
  <si>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</si>
  <si>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</si>
  <si>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</si>
  <si>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</si>
  <si>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</si>
  <si>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</si>
  <si>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</si>
  <si>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</si>
  <si>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</si>
  <si>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</si>
  <si>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</si>
  <si>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</si>
  <si>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</si>
  <si>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</si>
  <si>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</si>
  <si>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</si>
  <si>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</si>
  <si>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</si>
  <si>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</si>
  <si>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</si>
  <si>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</si>
  <si>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</si>
  <si>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</si>
  <si>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</si>
  <si>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</si>
  <si>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</si>
  <si>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</si>
  <si>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</si>
  <si>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</si>
  <si>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</si>
  <si>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</si>
  <si>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</si>
  <si>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</si>
  <si>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</si>
  <si>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</si>
  <si>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</si>
  <si>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</si>
  <si>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</si>
  <si>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</si>
  <si>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</si>
  <si>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</si>
  <si>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</si>
  <si>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</si>
  <si>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</si>
  <si>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</si>
  <si>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</si>
  <si>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</si>
  <si>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</si>
  <si>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</si>
  <si>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</si>
  <si>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</si>
  <si>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</si>
  <si>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</si>
  <si>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</si>
  <si>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</si>
  <si>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</si>
  <si>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</si>
  <si>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</si>
  <si>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</si>
  <si>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</si>
  <si>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</si>
  <si>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</si>
  <si>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</si>
  <si>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</si>
  <si>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</si>
  <si>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</si>
  <si>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</si>
  <si>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</si>
  <si>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</si>
  <si>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</si>
  <si>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</si>
  <si>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</si>
  <si>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</si>
  <si>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</si>
  <si>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</si>
  <si>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</si>
  <si>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</si>
  <si>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</si>
  <si>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</si>
  <si>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</si>
  <si>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</si>
  <si>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</si>
  <si>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</si>
  <si>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</si>
  <si>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</si>
  <si>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</si>
  <si>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</si>
  <si>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</si>
  <si>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</si>
  <si>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</si>
  <si>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</si>
  <si>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</si>
  <si>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</si>
  <si>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</si>
  <si>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</si>
  <si>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</si>
  <si>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</si>
  <si>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</si>
  <si>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</si>
  <si>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</si>
  <si>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</si>
  <si>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</si>
  <si>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</si>
  <si>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</si>
  <si>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</si>
  <si>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</si>
  <si>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</si>
  <si>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</si>
  <si>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</si>
  <si>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</si>
  <si>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</si>
  <si>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</si>
  <si>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</si>
  <si>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</si>
  <si>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</si>
  <si>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</si>
  <si>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</si>
  <si>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</si>
  <si>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</si>
  <si>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</si>
  <si>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</si>
  <si>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</si>
  <si>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</si>
  <si>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</si>
  <si>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</si>
  <si>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</si>
  <si>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</si>
  <si>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</si>
  <si>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</si>
  <si>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</si>
  <si>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</si>
  <si>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</si>
  <si>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</si>
  <si>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</si>
  <si>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</si>
  <si>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</si>
  <si>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</si>
  <si>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</si>
  <si>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</si>
  <si>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</si>
  <si>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</si>
  <si>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</si>
  <si>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</si>
  <si>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</si>
  <si>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</si>
  <si>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</si>
  <si>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</si>
  <si>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</si>
  <si>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</si>
  <si>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</si>
  <si>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</si>
  <si>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</si>
  <si>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</si>
  <si>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</si>
  <si>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</si>
  <si>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</si>
  <si>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</si>
  <si>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</si>
  <si>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</si>
  <si>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</si>
  <si>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</si>
  <si>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</si>
  <si>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</si>
  <si>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</si>
  <si>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</si>
  <si>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</si>
  <si>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</si>
  <si>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</si>
  <si>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</si>
  <si>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</si>
  <si>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</si>
  <si>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</si>
  <si>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</si>
  <si>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</si>
  <si>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</si>
  <si>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</si>
  <si>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</si>
  <si>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</si>
  <si>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</si>
  <si>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</si>
  <si>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</si>
  <si>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</si>
  <si>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</si>
  <si>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</si>
  <si>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</si>
  <si>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</si>
  <si>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</si>
  <si>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</si>
  <si>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</si>
  <si>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</si>
  <si>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</si>
  <si>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</si>
  <si>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</si>
  <si>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</si>
  <si>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</si>
  <si>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</si>
  <si>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</si>
  <si>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</si>
  <si>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</si>
  <si>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</si>
  <si>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</si>
  <si>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</si>
  <si>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</si>
  <si>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</si>
  <si>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</si>
  <si>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</si>
  <si>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</si>
  <si>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</si>
  <si>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</si>
  <si>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</si>
  <si>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</si>
  <si>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</si>
  <si>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</si>
  <si>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</si>
  <si>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</si>
  <si>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</si>
  <si>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</si>
  <si>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</si>
  <si>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</si>
  <si>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</si>
  <si>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</si>
  <si>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</si>
  <si>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</si>
  <si>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</si>
  <si>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</si>
  <si>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</si>
  <si>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</si>
  <si>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</si>
  <si>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</si>
  <si>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</si>
  <si>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</si>
  <si>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</si>
  <si>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</si>
  <si>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</si>
  <si>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</si>
  <si>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</si>
  <si>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</si>
  <si>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</si>
  <si>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</si>
  <si>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</si>
  <si>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</si>
  <si>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</si>
  <si>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</si>
  <si>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</si>
  <si>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</si>
  <si>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</si>
  <si>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</si>
  <si>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</si>
  <si>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</si>
  <si>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</si>
  <si>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</si>
  <si>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</si>
  <si>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</si>
  <si>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</si>
  <si>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</si>
  <si>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</si>
  <si>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</si>
  <si>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</si>
  <si>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</si>
  <si>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</si>
  <si>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</si>
  <si>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</si>
  <si>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</si>
  <si>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</si>
  <si>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</si>
  <si>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</si>
  <si>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</si>
  <si>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</si>
  <si>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</si>
  <si>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</si>
  <si>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</si>
  <si>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</si>
  <si>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</si>
  <si>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</si>
  <si>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</si>
  <si>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</si>
  <si>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</si>
  <si>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</si>
  <si>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</si>
  <si>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</si>
  <si>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</si>
  <si>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</si>
  <si>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</si>
  <si>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</si>
  <si>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</si>
  <si>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</si>
  <si>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</si>
  <si>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</si>
  <si>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</si>
  <si>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</si>
  <si>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</si>
  <si>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</si>
  <si>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</si>
  <si>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</si>
  <si>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</si>
  <si>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</si>
  <si>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</si>
  <si>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</si>
  <si>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</si>
  <si>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</si>
  <si>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</si>
  <si>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</si>
  <si>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</si>
  <si>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</si>
  <si>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</si>
  <si>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</si>
  <si>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</si>
  <si>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</si>
  <si>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</si>
  <si>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</si>
  <si>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</si>
  <si>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</si>
  <si>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</si>
  <si>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</si>
  <si>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</si>
  <si>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</si>
  <si>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</si>
  <si>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</si>
  <si>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</si>
  <si>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</si>
  <si>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</si>
  <si>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</si>
  <si>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</si>
  <si>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</si>
  <si>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</si>
  <si>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</si>
  <si>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</si>
  <si>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</si>
  <si>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</si>
  <si>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</si>
  <si>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</si>
  <si>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</si>
  <si>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</si>
  <si>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</si>
  <si>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</si>
  <si>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</si>
  <si>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</si>
  <si>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</si>
  <si>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</si>
  <si>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</si>
  <si>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</si>
  <si>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</si>
  <si>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</si>
  <si>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</si>
  <si>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</si>
  <si>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</si>
  <si>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</si>
  <si>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</si>
  <si>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</si>
  <si>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</si>
  <si>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</si>
  <si>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</si>
  <si>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</si>
  <si>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</si>
  <si>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</si>
  <si>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</si>
  <si>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</si>
  <si>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</si>
  <si>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</si>
  <si>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</si>
  <si>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</si>
  <si>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</si>
  <si>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</si>
  <si>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</si>
  <si>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</si>
  <si>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</si>
  <si>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</si>
  <si>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</si>
  <si>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</si>
  <si>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</si>
  <si>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</si>
  <si>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</si>
  <si>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</si>
  <si>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</si>
  <si>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</si>
  <si>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</si>
  <si>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</si>
  <si>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</si>
  <si>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</si>
  <si>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</si>
  <si>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</si>
  <si>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</si>
  <si>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</si>
  <si>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</si>
  <si>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</si>
  <si>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</si>
  <si>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</si>
  <si>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</si>
  <si>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</si>
  <si>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</si>
  <si>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</si>
  <si>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</si>
  <si>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</si>
  <si>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</si>
  <si>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</si>
  <si>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</si>
  <si>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</si>
  <si>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</si>
  <si>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</si>
  <si>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</si>
  <si>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</si>
  <si>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</si>
  <si>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</si>
  <si>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</si>
  <si>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</si>
  <si>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</si>
  <si>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</si>
  <si>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</si>
  <si>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</si>
  <si>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</si>
  <si>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</si>
  <si>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</si>
  <si>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</si>
  <si>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</si>
  <si>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</si>
  <si>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</si>
  <si>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</si>
  <si>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</si>
  <si>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</si>
  <si>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</si>
  <si>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</si>
  <si>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</si>
  <si>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</si>
  <si>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</si>
  <si>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</si>
  <si>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</si>
  <si>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</si>
  <si>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</si>
  <si>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</si>
  <si>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</si>
  <si>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</si>
  <si>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</si>
  <si>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</si>
  <si>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</si>
  <si>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</si>
  <si>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</si>
  <si>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</si>
  <si>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</si>
  <si>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</si>
  <si>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</si>
  <si>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</si>
  <si>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</si>
  <si>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</si>
  <si>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</si>
  <si>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</si>
  <si>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</si>
  <si>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</si>
  <si>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</si>
  <si>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</si>
  <si>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</si>
  <si>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</si>
  <si>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</si>
  <si>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</si>
  <si>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</si>
  <si>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</si>
  <si>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</si>
  <si>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</si>
  <si>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</si>
  <si>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</si>
  <si>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</si>
  <si>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</si>
  <si>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</si>
  <si>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</si>
  <si>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</si>
  <si>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</si>
  <si>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</si>
  <si>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</si>
  <si>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</si>
  <si>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</si>
  <si>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</si>
  <si>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</si>
  <si>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</si>
  <si>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</si>
  <si>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</si>
  <si>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</si>
  <si>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</si>
  <si>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</si>
  <si>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</si>
  <si>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</si>
  <si>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</si>
  <si>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</si>
  <si>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</si>
  <si>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</si>
  <si>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</si>
  <si>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</si>
  <si>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</si>
  <si>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</si>
  <si>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</si>
  <si>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</si>
  <si>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</si>
  <si>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</si>
  <si>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</si>
  <si>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</si>
  <si>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</si>
  <si>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</si>
  <si>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</si>
  <si>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</si>
  <si>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</si>
  <si>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</si>
  <si>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</si>
  <si>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</si>
  <si>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</si>
  <si>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</si>
  <si>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</si>
  <si>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</si>
  <si>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</si>
  <si>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</si>
  <si>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</si>
  <si>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</si>
  <si>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</si>
  <si>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</si>
  <si>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</si>
  <si>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</si>
  <si>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</si>
  <si>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</si>
  <si>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</si>
  <si>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</si>
  <si>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</si>
  <si>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</si>
  <si>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</si>
  <si>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</si>
  <si>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</si>
  <si>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</si>
  <si>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</si>
  <si>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</si>
  <si>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</si>
  <si>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</si>
  <si>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</si>
  <si>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</si>
  <si>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</si>
  <si>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</si>
  <si>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</si>
  <si>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</si>
  <si>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</si>
  <si>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</si>
  <si>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</si>
  <si>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</si>
  <si>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</si>
  <si>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</si>
  <si>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</si>
  <si>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</si>
  <si>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</si>
  <si>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</si>
  <si>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</si>
  <si>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</si>
  <si>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</si>
  <si>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</si>
  <si>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</si>
  <si>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</si>
  <si>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</si>
  <si>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</si>
  <si>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</si>
  <si>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</si>
  <si>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</si>
  <si>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</si>
  <si>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</si>
  <si>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</si>
  <si>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</si>
  <si>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</si>
  <si>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</si>
  <si>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</si>
  <si>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</si>
  <si>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</si>
  <si>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</si>
  <si>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</si>
  <si>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</si>
  <si>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</si>
  <si>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</si>
  <si>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</si>
  <si>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</si>
  <si>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</si>
  <si>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</si>
  <si>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</si>
  <si>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</si>
  <si>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</si>
  <si>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</si>
  <si>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</si>
  <si>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</si>
  <si>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</si>
  <si>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</si>
  <si>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</si>
  <si>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</si>
  <si>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</si>
  <si>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</si>
  <si>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</si>
  <si>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</si>
  <si>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</si>
  <si>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</si>
  <si>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</si>
  <si>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</si>
  <si>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</si>
  <si>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</si>
  <si>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</si>
  <si>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</si>
  <si>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</si>
  <si>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</si>
  <si>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</si>
  <si>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</si>
  <si>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</si>
  <si>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</si>
  <si>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</si>
  <si>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</si>
  <si>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</si>
  <si>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</si>
  <si>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</si>
  <si>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</si>
  <si>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</si>
  <si>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</si>
  <si>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</si>
  <si>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</si>
  <si>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</si>
  <si>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</si>
  <si>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</si>
  <si>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</si>
  <si>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</si>
  <si>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</si>
  <si>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</si>
  <si>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</si>
  <si>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</si>
  <si>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</si>
  <si>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</si>
  <si>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</si>
  <si>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</si>
  <si>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</si>
  <si>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</si>
  <si>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</si>
  <si>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</si>
  <si>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</si>
  <si>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</si>
  <si>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</si>
  <si>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</si>
  <si>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</si>
  <si>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</si>
  <si>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</si>
  <si>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</si>
  <si>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</si>
  <si>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</si>
  <si>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</si>
  <si>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</si>
  <si>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</si>
  <si>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</si>
  <si>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</si>
  <si>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</si>
  <si>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</si>
  <si>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</si>
  <si>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</si>
  <si>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</si>
  <si>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</si>
  <si>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</si>
  <si>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</si>
  <si>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</si>
  <si>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</si>
  <si>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</si>
  <si>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</si>
  <si>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</si>
  <si>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</si>
  <si>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</si>
  <si>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</si>
  <si>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</si>
  <si>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</si>
  <si>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</si>
  <si>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</si>
  <si>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</si>
  <si>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</si>
  <si>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</si>
  <si>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</si>
  <si>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</si>
  <si>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</si>
  <si>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</si>
  <si>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</si>
  <si>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</si>
  <si>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</si>
  <si>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</si>
  <si>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</si>
  <si>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</si>
  <si>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</si>
  <si>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</si>
  <si>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</si>
  <si>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</si>
  <si>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</si>
  <si>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</si>
  <si>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</si>
  <si>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</si>
  <si>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</si>
  <si>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</si>
  <si>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</si>
  <si>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</si>
  <si>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</si>
  <si>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</si>
  <si>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</si>
  <si>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</si>
  <si>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</si>
  <si>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</si>
  <si>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</si>
  <si>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</si>
  <si>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</si>
  <si>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</si>
  <si>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</si>
  <si>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</si>
  <si>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</si>
  <si>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</si>
  <si>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</si>
  <si>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</si>
  <si>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</si>
  <si>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</si>
  <si>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</si>
  <si>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</si>
  <si>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</si>
  <si>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</si>
  <si>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</si>
  <si>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</si>
  <si>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</si>
  <si>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</si>
  <si>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</si>
  <si>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</si>
  <si>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</si>
  <si>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</si>
  <si>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</si>
  <si>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</si>
  <si>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</si>
  <si>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</si>
  <si>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</si>
  <si>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</si>
  <si>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</si>
  <si>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</si>
  <si>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</si>
  <si>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</si>
  <si>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</si>
  <si>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</si>
  <si>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</si>
  <si>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</si>
  <si>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</si>
  <si>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</si>
  <si>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</si>
  <si>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</si>
  <si>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</si>
  <si>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</si>
  <si>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</si>
  <si>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</si>
  <si>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</si>
  <si>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</si>
  <si>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</si>
  <si>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</si>
  <si>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</si>
  <si>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</si>
  <si>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</si>
  <si>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</si>
  <si>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</si>
  <si>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</si>
  <si>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</si>
  <si>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</si>
  <si>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</si>
  <si>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</si>
  <si>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</si>
  <si>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</si>
  <si>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</si>
  <si>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</si>
  <si>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</si>
  <si>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</si>
  <si>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</si>
  <si>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</si>
  <si>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</si>
  <si>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</si>
  <si>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</si>
  <si>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</si>
  <si>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</si>
  <si>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</si>
  <si>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</si>
  <si>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</si>
  <si>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</si>
  <si>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</si>
  <si>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</si>
  <si>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</si>
  <si>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</si>
  <si>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</si>
  <si>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</si>
  <si>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</si>
  <si>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</si>
  <si>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</si>
  <si>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</si>
  <si>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</si>
  <si>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</si>
  <si>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</si>
  <si>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</si>
  <si>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</si>
  <si>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</si>
  <si>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</si>
  <si>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</si>
  <si>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</si>
  <si>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</si>
  <si>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</si>
  <si>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</si>
  <si>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</si>
  <si>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</si>
  <si>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</si>
  <si>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</si>
  <si>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</si>
  <si>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</si>
  <si>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</si>
  <si>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</si>
  <si>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</si>
  <si>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</si>
  <si>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</si>
  <si>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</si>
  <si>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</si>
  <si>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</si>
  <si>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</si>
  <si>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</si>
  <si>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</si>
  <si>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</si>
  <si>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</si>
  <si>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</si>
  <si>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</si>
  <si>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</si>
  <si>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</si>
  <si>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</si>
  <si>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</si>
  <si>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</si>
  <si>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</si>
  <si>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</si>
  <si>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</si>
  <si>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</si>
  <si>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</si>
  <si>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</si>
  <si>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</si>
  <si>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</si>
  <si>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</si>
  <si>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</si>
  <si>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</si>
  <si>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</si>
  <si>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</si>
  <si>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</si>
  <si>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</si>
  <si>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</si>
  <si>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</si>
  <si>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</si>
  <si>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</si>
  <si>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</si>
  <si>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</si>
  <si>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</si>
  <si>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</si>
  <si>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</si>
  <si>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</si>
  <si>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</si>
  <si>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</si>
  <si>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</si>
  <si>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</si>
  <si>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</si>
  <si>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</si>
  <si>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</si>
  <si>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</si>
  <si>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</si>
  <si>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</si>
  <si>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</si>
  <si>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</si>
  <si>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</si>
  <si>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</si>
  <si>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</si>
  <si>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</si>
  <si>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</si>
  <si>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</si>
  <si>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</si>
  <si>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</si>
  <si>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</si>
  <si>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</si>
  <si>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</si>
  <si>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</si>
  <si>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</si>
  <si>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</si>
  <si>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</si>
  <si>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</si>
  <si>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</si>
  <si>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</si>
  <si>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</si>
  <si>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</si>
  <si>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</si>
  <si>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</si>
  <si>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</si>
  <si>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</si>
  <si>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</si>
  <si>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</si>
  <si>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</si>
  <si>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</si>
  <si>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</si>
  <si>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</si>
  <si>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</si>
  <si>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</si>
  <si>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</si>
  <si>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</si>
  <si>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</si>
  <si>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</si>
  <si>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</si>
  <si>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</si>
  <si>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</si>
  <si>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</si>
  <si>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</si>
  <si>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</si>
  <si>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</si>
  <si>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</si>
  <si>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</si>
  <si>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</si>
  <si>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</si>
  <si>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</si>
  <si>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</si>
  <si>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</si>
  <si>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</si>
  <si>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</si>
  <si>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</si>
  <si>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</si>
  <si>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</si>
  <si>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</si>
  <si>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</si>
  <si>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</si>
  <si>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</si>
  <si>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</si>
  <si>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</si>
  <si>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</si>
  <si>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</si>
  <si>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</si>
  <si>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</si>
  <si>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</si>
  <si>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</si>
  <si>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</si>
  <si>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</si>
  <si>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</si>
  <si>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</si>
  <si>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</si>
  <si>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</si>
  <si>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</si>
  <si>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</si>
  <si>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</si>
  <si>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</si>
  <si>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</si>
  <si>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</si>
  <si>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</si>
  <si>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</si>
  <si>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</si>
  <si>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</si>
  <si>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</si>
  <si>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</si>
  <si>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</si>
  <si>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</si>
  <si>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</si>
  <si>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</si>
  <si>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</si>
  <si>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</si>
  <si>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</si>
  <si>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</si>
  <si>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</si>
  <si>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</si>
  <si>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</si>
  <si>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</si>
  <si>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</si>
  <si>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</si>
  <si>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</si>
  <si>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</si>
  <si>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</si>
  <si>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</si>
  <si>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</si>
  <si>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</si>
  <si>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</si>
  <si>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</si>
  <si>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</si>
  <si>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</si>
  <si>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</si>
  <si>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</si>
  <si>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</si>
  <si>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</si>
  <si>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</si>
  <si>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</si>
  <si>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</si>
  <si>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</si>
  <si>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</si>
  <si>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</si>
  <si>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</si>
  <si>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</si>
  <si>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</si>
  <si>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</si>
  <si>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</si>
  <si>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</si>
  <si>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</si>
  <si>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</si>
  <si>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</si>
  <si>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</si>
  <si>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</si>
  <si>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</si>
  <si>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</si>
  <si>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</si>
  <si>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</si>
  <si>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</si>
  <si>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</si>
  <si>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</si>
  <si>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</si>
  <si>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</si>
  <si>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</si>
  <si>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</si>
  <si>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</si>
  <si>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</si>
  <si>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</si>
  <si>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</si>
  <si>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</si>
  <si>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</si>
  <si>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</si>
  <si>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</si>
  <si>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</si>
  <si>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</si>
  <si>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</si>
  <si>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</si>
  <si>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</si>
  <si>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</si>
  <si>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</si>
  <si>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</si>
  <si>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</si>
  <si>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</si>
  <si>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</si>
  <si>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</si>
  <si>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</si>
  <si>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</si>
  <si>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</si>
  <si>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</si>
  <si>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</si>
  <si>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</si>
  <si>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</si>
  <si>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</si>
  <si>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</si>
  <si>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</si>
  <si>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</si>
  <si>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</si>
  <si>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</si>
  <si>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</si>
  <si>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</si>
  <si>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</si>
  <si>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</si>
  <si>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</si>
  <si>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</si>
  <si>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</si>
  <si>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</si>
  <si>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</si>
  <si>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</si>
  <si>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</si>
  <si>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</si>
  <si>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</si>
  <si>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</si>
  <si>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</si>
  <si>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</si>
  <si>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</si>
  <si>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</si>
  <si>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</si>
  <si>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</si>
  <si>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</si>
  <si>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</si>
  <si>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</si>
  <si>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</si>
  <si>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</si>
  <si>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</si>
  <si>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</si>
  <si>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</si>
  <si>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</si>
  <si>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</si>
  <si>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</si>
  <si>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</si>
  <si>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</si>
  <si>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</si>
  <si>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</si>
  <si>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</si>
  <si>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</si>
  <si>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</si>
  <si>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</si>
  <si>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</si>
  <si>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</si>
  <si>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</si>
  <si>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</si>
  <si>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</si>
  <si>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</si>
  <si>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</si>
  <si>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</si>
  <si>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</si>
  <si>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</si>
  <si>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</si>
  <si>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</si>
  <si>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</si>
  <si>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</si>
  <si>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</si>
  <si>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</si>
  <si>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</si>
  <si>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</si>
  <si>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</si>
  <si>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</si>
  <si>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</si>
  <si>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</si>
  <si>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</si>
  <si>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</si>
  <si>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</si>
  <si>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</si>
  <si>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</si>
  <si>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</si>
  <si>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</si>
  <si>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</si>
  <si>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</si>
  <si>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</si>
  <si>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</si>
  <si>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</si>
  <si>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</si>
  <si>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</si>
  <si>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</si>
  <si>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</si>
  <si>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</si>
  <si>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</si>
  <si>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</si>
  <si>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</si>
  <si>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</si>
  <si>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</si>
  <si>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</si>
  <si>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</si>
  <si>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</si>
  <si>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</si>
  <si>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</si>
  <si>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</si>
  <si>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</si>
  <si>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</si>
  <si>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</si>
  <si>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</si>
  <si>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</si>
  <si>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</si>
  <si>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</si>
  <si>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</si>
  <si>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</si>
  <si>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</si>
  <si>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</si>
  <si>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</si>
  <si>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</si>
  <si>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</si>
  <si>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</si>
  <si>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</si>
  <si>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</si>
  <si>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</si>
  <si>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</si>
  <si>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</si>
  <si>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</si>
  <si>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</si>
  <si>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</si>
  <si>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</si>
  <si>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</si>
  <si>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</si>
  <si>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</si>
  <si>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</si>
  <si>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</si>
  <si>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</si>
  <si>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</si>
  <si>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</si>
  <si>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</si>
  <si>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</si>
  <si>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</si>
  <si>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</si>
  <si>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</si>
  <si>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</si>
  <si>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</si>
  <si>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</si>
  <si>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</si>
  <si>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</si>
  <si>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</si>
  <si>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</si>
  <si>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</si>
  <si>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</si>
  <si>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</si>
  <si>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</si>
  <si>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</si>
  <si>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</si>
  <si>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</si>
  <si>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</si>
  <si>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</si>
  <si>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</si>
  <si>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</si>
  <si>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</si>
  <si>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</si>
  <si>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</si>
  <si>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</si>
  <si>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</si>
  <si>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</si>
  <si>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</si>
  <si>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</si>
  <si>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</si>
  <si>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</si>
  <si>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</si>
  <si>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</si>
  <si>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</si>
  <si>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</si>
  <si>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</si>
  <si>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</si>
  <si>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</si>
  <si>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</si>
  <si>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</si>
  <si>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</si>
  <si>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</si>
  <si>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</si>
  <si>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</si>
  <si>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</si>
  <si>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</si>
  <si>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</si>
  <si>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</si>
  <si>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</si>
  <si>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</si>
  <si>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</si>
  <si>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</si>
  <si>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</si>
  <si>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</si>
  <si>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</si>
  <si>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</si>
  <si>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</si>
  <si>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</si>
  <si>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</si>
  <si>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</si>
  <si>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</si>
  <si>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</si>
  <si>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</si>
  <si>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</si>
  <si>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</si>
  <si>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</si>
  <si>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</si>
  <si>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</si>
  <si>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</si>
  <si>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</si>
  <si>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</si>
  <si>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</si>
  <si>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</si>
  <si>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</si>
  <si>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</si>
  <si>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</si>
  <si>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</si>
  <si>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</si>
  <si>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</si>
  <si>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</si>
  <si>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</si>
  <si>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</si>
  <si>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</si>
  <si>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</si>
  <si>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</si>
  <si>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</si>
  <si>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</si>
  <si>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</si>
  <si>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</si>
  <si>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</si>
  <si>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</si>
  <si>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</si>
  <si>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</si>
  <si>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</si>
  <si>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</si>
  <si>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</si>
  <si>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</si>
  <si>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</si>
  <si>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</si>
  <si>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</si>
  <si>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</si>
  <si>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</si>
  <si>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</si>
  <si>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</si>
  <si>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</si>
  <si>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</si>
  <si>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</si>
  <si>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</si>
  <si>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</si>
  <si>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</si>
  <si>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</si>
  <si>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</si>
  <si>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</si>
  <si>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</si>
  <si>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</si>
  <si>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</si>
  <si>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</si>
  <si>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</si>
  <si>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</si>
  <si>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</si>
  <si>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</si>
  <si>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</si>
  <si>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</si>
  <si>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</si>
  <si>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</si>
  <si>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</si>
  <si>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</si>
  <si>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</si>
  <si>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</si>
  <si>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</si>
  <si>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</si>
  <si>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</si>
  <si>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</si>
  <si>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</si>
  <si>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</si>
  <si>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</si>
  <si>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</si>
  <si>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</si>
  <si>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</si>
  <si>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</si>
  <si>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</si>
  <si>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</si>
  <si>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</si>
  <si>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</si>
  <si>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</si>
  <si>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</si>
  <si>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</si>
  <si>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</si>
  <si>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</si>
  <si>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</si>
  <si>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</si>
  <si>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</si>
  <si>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</si>
  <si>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</si>
  <si>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</si>
  <si>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</si>
  <si>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</si>
  <si>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</si>
  <si>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</si>
  <si>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</si>
  <si>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</si>
  <si>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</si>
  <si>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</si>
  <si>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</si>
  <si>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</si>
  <si>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</si>
  <si>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</si>
  <si>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</si>
  <si>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</si>
  <si>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</si>
  <si>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</si>
  <si>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</si>
  <si>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</si>
  <si>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</si>
  <si>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</si>
  <si>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</si>
  <si>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</si>
  <si>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</si>
  <si>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</si>
  <si>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</si>
  <si>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</si>
  <si>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</si>
  <si>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</si>
  <si>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</si>
  <si>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</si>
  <si>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</si>
  <si>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</si>
  <si>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</si>
  <si>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</si>
  <si>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</si>
  <si>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</si>
  <si>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</si>
  <si>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</si>
  <si>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</si>
  <si>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</si>
  <si>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</si>
  <si>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</si>
  <si>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</si>
  <si>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</si>
  <si>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</si>
  <si>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</si>
  <si>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</si>
  <si>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</si>
  <si>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</si>
  <si>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</si>
  <si>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</si>
  <si>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</si>
  <si>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</si>
  <si>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</si>
  <si>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</si>
  <si>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</si>
  <si>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</si>
  <si>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</si>
  <si>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</si>
  <si>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</si>
  <si>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</si>
  <si>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</si>
  <si>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</si>
  <si>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</si>
  <si>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</si>
  <si>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</si>
  <si>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</si>
  <si>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</si>
  <si>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</si>
  <si>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</si>
  <si>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</si>
  <si>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</si>
  <si>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</si>
  <si>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</si>
  <si>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</si>
  <si>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</si>
  <si>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</si>
  <si>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</si>
  <si>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</si>
  <si>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</si>
  <si>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</si>
  <si>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</si>
  <si>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</si>
  <si>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</si>
  <si>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</si>
  <si>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</si>
  <si>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</si>
  <si>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</si>
  <si>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</si>
  <si>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</si>
  <si>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</si>
  <si>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</si>
  <si>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</si>
  <si>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</si>
  <si>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</si>
  <si>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</si>
  <si>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</si>
  <si>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</si>
  <si>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</si>
  <si>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</si>
  <si>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</si>
  <si>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</si>
  <si>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</si>
  <si>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</si>
  <si>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</si>
  <si>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</si>
  <si>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</si>
  <si>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</si>
  <si>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</si>
  <si>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</si>
  <si>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</si>
  <si>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</si>
  <si>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</si>
  <si>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</si>
  <si>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</si>
  <si>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</si>
  <si>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</si>
  <si>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</si>
  <si>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</si>
  <si>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</si>
  <si>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</si>
  <si>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</si>
  <si>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</si>
  <si>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</si>
  <si>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</si>
  <si>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</si>
  <si>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</si>
  <si>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</si>
  <si>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</si>
  <si>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</si>
  <si>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</si>
  <si>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</si>
  <si>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</si>
  <si>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</si>
  <si>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</si>
  <si>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</si>
  <si>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</si>
  <si>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</si>
  <si>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</si>
  <si>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</si>
  <si>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</si>
  <si>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</si>
  <si>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</si>
  <si>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</si>
  <si>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</si>
  <si>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</si>
  <si>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</si>
  <si>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</si>
  <si>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</si>
  <si>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</si>
  <si>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</si>
  <si>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</si>
  <si>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</si>
  <si>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</si>
  <si>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</si>
  <si>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</si>
  <si>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</si>
  <si>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</si>
  <si>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</si>
  <si>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</si>
  <si>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</si>
  <si>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</si>
  <si>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</si>
  <si>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</si>
  <si>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</si>
  <si>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</si>
  <si>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</si>
  <si>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</si>
  <si>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</si>
  <si>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</si>
  <si>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</si>
  <si>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</si>
  <si>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</si>
  <si>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</si>
  <si>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</si>
  <si>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</si>
  <si>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</si>
  <si>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</si>
  <si>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</si>
  <si>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</si>
  <si>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</si>
  <si>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</si>
  <si>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</si>
  <si>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</si>
  <si>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</si>
  <si>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</si>
  <si>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</si>
  <si>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</si>
  <si>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</si>
  <si>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</si>
  <si>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</si>
  <si>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</si>
  <si>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</si>
  <si>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</si>
  <si>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</si>
  <si>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</si>
  <si>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</si>
  <si>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</si>
  <si>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</si>
  <si>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</si>
  <si>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</si>
  <si>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</si>
  <si>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</si>
  <si>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</si>
  <si>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</si>
  <si>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</si>
  <si>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</si>
  <si>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</si>
  <si>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</si>
  <si>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</si>
  <si>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</si>
  <si>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</si>
  <si>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</si>
  <si>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</si>
  <si>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</si>
  <si>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</si>
  <si>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</si>
  <si>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</si>
  <si>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</si>
  <si>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</si>
  <si>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</si>
  <si>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</si>
  <si>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</si>
  <si>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</si>
  <si>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</si>
  <si>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</si>
  <si>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</si>
  <si>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</si>
  <si>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</si>
  <si>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</si>
  <si>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</si>
  <si>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</si>
  <si>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</si>
  <si>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</si>
  <si>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</si>
  <si>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</si>
  <si>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</si>
  <si>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</si>
  <si>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</si>
  <si>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</si>
  <si>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</si>
  <si>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</si>
  <si>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</si>
  <si>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</si>
  <si>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</si>
  <si>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</si>
  <si>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</si>
  <si>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</si>
  <si>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</si>
  <si>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</si>
  <si>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</si>
  <si>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</si>
  <si>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</si>
  <si>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</si>
  <si>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</si>
  <si>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</si>
  <si>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</si>
  <si>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</si>
  <si>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</si>
  <si>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</si>
  <si>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</si>
  <si>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</si>
  <si>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</si>
  <si>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</si>
  <si>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</si>
  <si>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</si>
  <si>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</si>
  <si>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</si>
  <si>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</si>
  <si>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</si>
  <si>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</si>
  <si>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</si>
  <si>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</si>
  <si>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</si>
  <si>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</si>
  <si>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</si>
  <si>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</si>
  <si>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</si>
  <si>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</si>
  <si>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</si>
  <si>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</si>
  <si>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</si>
  <si>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</si>
  <si>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</si>
  <si>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</si>
  <si>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</si>
  <si>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</si>
  <si>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</si>
  <si>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</si>
  <si>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</si>
  <si>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</si>
  <si>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</si>
  <si>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</si>
  <si>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</si>
  <si>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</si>
  <si>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</si>
  <si>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</si>
  <si>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</si>
  <si>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</si>
  <si>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</si>
  <si>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</si>
  <si>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</si>
  <si>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</si>
  <si>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</si>
  <si>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</si>
  <si>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</si>
  <si>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</si>
  <si>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</si>
  <si>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</si>
  <si>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</si>
  <si>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</si>
  <si>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</si>
  <si>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</si>
  <si>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</si>
  <si>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</si>
  <si>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</si>
  <si>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</si>
  <si>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</si>
  <si>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</si>
  <si>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</si>
  <si>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</si>
  <si>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</si>
  <si>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</si>
  <si>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</si>
  <si>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</si>
  <si>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</si>
  <si>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</si>
  <si>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</si>
  <si>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</si>
  <si>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</si>
  <si>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</si>
  <si>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</si>
  <si>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</si>
  <si>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</si>
  <si>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</si>
  <si>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</si>
  <si>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</si>
  <si>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</si>
  <si>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</si>
  <si>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</si>
  <si>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</si>
  <si>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</si>
  <si>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</si>
  <si>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</si>
  <si>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</si>
  <si>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</si>
  <si>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</si>
  <si>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</si>
  <si>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</si>
  <si>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</si>
  <si>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</si>
  <si>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</si>
  <si>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</si>
  <si>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</si>
  <si>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</si>
  <si>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</si>
  <si>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</si>
  <si>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</si>
  <si>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</si>
  <si>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</si>
  <si>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</si>
  <si>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</si>
  <si>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</si>
  <si>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</si>
  <si>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</si>
  <si>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</si>
  <si>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</si>
  <si>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</si>
  <si>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</si>
  <si>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</si>
  <si>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</si>
  <si>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</si>
  <si>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</si>
  <si>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</si>
  <si>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</si>
  <si>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</si>
  <si>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</si>
  <si>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</si>
  <si>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</si>
  <si>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</si>
  <si>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</si>
  <si>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</si>
  <si>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</si>
  <si>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</si>
  <si>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</si>
  <si>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</si>
  <si>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</si>
  <si>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</si>
  <si>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</si>
  <si>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</si>
  <si>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</si>
  <si>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</si>
  <si>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</si>
  <si>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</si>
  <si>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</si>
  <si>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</si>
  <si>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</si>
  <si>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</si>
  <si>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</si>
  <si>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</si>
  <si>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</si>
  <si>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</si>
  <si>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</si>
  <si>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</si>
  <si>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</si>
  <si>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</si>
  <si>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</si>
  <si>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</si>
  <si>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</si>
  <si>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</si>
  <si>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</si>
  <si>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</si>
  <si>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</si>
  <si>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</si>
  <si>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</si>
  <si>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</si>
  <si>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</si>
  <si>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</si>
  <si>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</si>
  <si>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</si>
  <si>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</si>
  <si>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</si>
  <si>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</si>
  <si>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</si>
  <si>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</si>
  <si>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</si>
  <si>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</si>
  <si>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</si>
  <si>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</si>
  <si>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</si>
  <si>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</si>
  <si>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</si>
  <si>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</si>
  <si>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</si>
  <si>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</si>
  <si>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</si>
  <si>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</si>
  <si>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</si>
  <si>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</si>
  <si>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</si>
  <si>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</si>
  <si>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</si>
  <si>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</si>
  <si>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</si>
  <si>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</si>
  <si>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</si>
  <si>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</si>
  <si>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</si>
  <si>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</si>
  <si>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</si>
  <si>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</si>
  <si>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</si>
  <si>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</si>
  <si>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</si>
  <si>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</si>
  <si>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</si>
  <si>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</si>
  <si>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</si>
  <si>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</si>
  <si>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</si>
  <si>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</si>
  <si>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</si>
  <si>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</si>
  <si>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</si>
  <si>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</si>
  <si>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</si>
  <si>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</si>
  <si>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</si>
  <si>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</si>
  <si>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</si>
  <si>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</si>
  <si>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</si>
  <si>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</si>
  <si>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</si>
  <si>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</si>
  <si>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</si>
  <si>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</si>
  <si>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</si>
  <si>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</si>
  <si>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</si>
  <si>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</si>
  <si>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</si>
  <si>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</si>
  <si>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</si>
  <si>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</si>
  <si>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</si>
  <si>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</si>
  <si>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</si>
  <si>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</si>
  <si>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</si>
  <si>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</si>
  <si>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</si>
  <si>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</si>
  <si>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</si>
  <si>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</si>
  <si>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</si>
  <si>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</si>
  <si>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</si>
  <si>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</si>
  <si>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</si>
  <si>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</si>
  <si>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</si>
  <si>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</si>
  <si>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</si>
  <si>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</si>
  <si>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</si>
  <si>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</si>
  <si>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</si>
  <si>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</si>
  <si>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</si>
  <si>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</si>
  <si>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</si>
  <si>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</si>
  <si>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</si>
  <si>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</si>
  <si>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</si>
  <si>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</si>
  <si>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</si>
  <si>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</si>
  <si>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</si>
  <si>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</si>
  <si>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</si>
  <si>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</si>
  <si>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</si>
  <si>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</si>
  <si>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</si>
  <si>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</si>
  <si>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</si>
  <si>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</si>
  <si>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</si>
  <si>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</si>
  <si>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</si>
  <si>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</si>
  <si>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</si>
  <si>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</si>
  <si>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</si>
  <si>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</si>
  <si>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</si>
  <si>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</si>
  <si>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</si>
  <si>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</si>
  <si>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</si>
  <si>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</si>
  <si>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</si>
  <si>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</si>
  <si>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</si>
  <si>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</si>
  <si>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</si>
  <si>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</si>
  <si>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</si>
  <si>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</si>
  <si>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</si>
  <si>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</si>
  <si>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</si>
  <si>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</si>
  <si>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</si>
  <si>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</si>
  <si>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</si>
  <si>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</si>
  <si>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</si>
  <si>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</si>
  <si>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</si>
  <si>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</si>
  <si>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</si>
  <si>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</si>
  <si>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</si>
  <si>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</si>
  <si>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</si>
  <si>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</si>
  <si>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</si>
  <si>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</si>
  <si>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</si>
  <si>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</si>
  <si>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</si>
  <si>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</si>
  <si>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</si>
  <si>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</si>
  <si>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</si>
  <si>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</si>
  <si>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</si>
  <si>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</si>
  <si>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</si>
  <si>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</si>
  <si>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</si>
  <si>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</si>
  <si>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</si>
  <si>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</si>
  <si>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</si>
  <si>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</si>
  <si>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</si>
  <si>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</si>
  <si>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</si>
  <si>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</si>
  <si>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</si>
  <si>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</si>
  <si>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</si>
  <si>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</si>
  <si>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</si>
  <si>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</si>
  <si>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</si>
  <si>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</si>
  <si>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</si>
  <si>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</si>
  <si>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</si>
  <si>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</si>
  <si>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</si>
  <si>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</si>
  <si>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</si>
  <si>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</si>
  <si>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</si>
  <si>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</si>
  <si>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</si>
  <si>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</si>
  <si>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</si>
  <si>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</si>
  <si>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</si>
  <si>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</si>
  <si>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</si>
  <si>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</si>
  <si>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</si>
  <si>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</si>
  <si>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</si>
  <si>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</si>
  <si>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</si>
  <si>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</si>
  <si>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</si>
  <si>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</si>
  <si>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</si>
  <si>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</si>
  <si>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</si>
  <si>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</si>
  <si>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</si>
  <si>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</si>
  <si>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</si>
  <si>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</si>
  <si>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</si>
  <si>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</si>
  <si>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</si>
  <si>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</si>
  <si>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</si>
  <si>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</si>
  <si>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</si>
  <si>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</si>
  <si>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</si>
  <si>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</si>
  <si>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</si>
  <si>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</si>
  <si>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</si>
  <si>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</si>
  <si>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</si>
  <si>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</si>
  <si>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</si>
  <si>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</si>
  <si>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</si>
  <si>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</si>
  <si>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</si>
  <si>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</si>
  <si>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</si>
  <si>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</si>
  <si>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</si>
  <si>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</si>
  <si>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</si>
  <si>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</si>
  <si>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</si>
  <si>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</si>
  <si>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</si>
  <si>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</si>
  <si>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</si>
  <si>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</si>
  <si>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</si>
  <si>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</si>
  <si>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</si>
  <si>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</si>
  <si>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</si>
  <si>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</si>
  <si>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</si>
  <si>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</si>
  <si>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</si>
  <si>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</si>
  <si>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</si>
  <si>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</si>
  <si>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</si>
  <si>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</si>
  <si>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</si>
  <si>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</si>
  <si>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</si>
  <si>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</si>
  <si>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</si>
  <si>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</si>
  <si>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</si>
  <si>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</si>
  <si>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</si>
  <si>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</si>
  <si>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</si>
  <si>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</si>
  <si>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</si>
  <si>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</si>
  <si>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</si>
  <si>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</si>
  <si>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</si>
  <si>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</si>
  <si>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</si>
  <si>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</si>
  <si>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</si>
  <si>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</si>
  <si>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</si>
  <si>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</si>
  <si>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</si>
  <si>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</si>
  <si>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</si>
  <si>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</si>
  <si>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</si>
  <si>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</si>
  <si>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</si>
  <si>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</si>
  <si>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</si>
  <si>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</si>
  <si>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</si>
  <si>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</si>
  <si>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</si>
  <si>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</si>
  <si>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</si>
  <si>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</si>
  <si>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</si>
  <si>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</si>
  <si>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</si>
  <si>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</si>
  <si>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</si>
  <si>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</si>
  <si>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</si>
  <si>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</si>
  <si>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</si>
  <si>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</si>
  <si>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</si>
  <si>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</si>
  <si>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</si>
  <si>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</si>
  <si>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</si>
  <si>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</si>
  <si>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</si>
  <si>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</si>
  <si>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</si>
  <si>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</si>
  <si>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</si>
  <si>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</si>
  <si>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</si>
  <si>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</si>
  <si>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</si>
  <si>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</si>
  <si>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</si>
  <si>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</si>
  <si>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</si>
  <si>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</si>
  <si>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</si>
  <si>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</si>
  <si>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</si>
  <si>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</si>
  <si>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</si>
  <si>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</si>
  <si>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</si>
  <si>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</si>
  <si>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</si>
  <si>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</si>
  <si>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</si>
  <si>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</si>
  <si>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</si>
  <si>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</si>
  <si>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</si>
  <si>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</si>
  <si>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</si>
  <si>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</si>
  <si>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</si>
  <si>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</si>
  <si>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</si>
  <si>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</si>
  <si>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</si>
  <si>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</si>
  <si>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</si>
  <si>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</si>
  <si>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</si>
  <si>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</si>
  <si>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</si>
  <si>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</si>
  <si>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</si>
  <si>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</si>
  <si>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</si>
  <si>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</si>
  <si>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</si>
  <si>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</si>
  <si>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</si>
  <si>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</si>
  <si>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</si>
  <si>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</si>
  <si>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</si>
  <si>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</si>
  <si>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</si>
  <si>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</si>
  <si>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</si>
  <si>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</si>
  <si>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</si>
  <si>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</si>
  <si>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</si>
  <si>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</si>
  <si>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</si>
  <si>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</si>
  <si>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</si>
  <si>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</si>
  <si>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</si>
  <si>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</si>
  <si>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</si>
  <si>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</si>
  <si>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</si>
  <si>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</si>
  <si>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</si>
  <si>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</si>
  <si>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</si>
  <si>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</si>
  <si>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</si>
  <si>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</si>
  <si>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</si>
  <si>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</si>
  <si>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</si>
  <si>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</si>
  <si>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</si>
  <si>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</si>
  <si>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</si>
  <si>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</si>
  <si>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</si>
  <si>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</si>
  <si>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</si>
  <si>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</si>
  <si>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</si>
  <si>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</si>
  <si>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</si>
  <si>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</si>
  <si>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</si>
  <si>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</si>
  <si>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</si>
  <si>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</si>
  <si>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</si>
  <si>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</si>
  <si>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</si>
  <si>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</si>
  <si>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</si>
  <si>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</si>
  <si>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</si>
  <si>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</si>
  <si>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</si>
  <si>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</si>
  <si>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</si>
  <si>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</si>
  <si>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</si>
  <si>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</si>
  <si>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</si>
  <si>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</si>
  <si>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</si>
  <si>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</si>
  <si>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</si>
  <si>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</si>
  <si>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</si>
  <si>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</si>
  <si>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</si>
  <si>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</si>
  <si>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</si>
  <si>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</si>
  <si>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</si>
  <si>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</si>
  <si>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</si>
  <si>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</si>
  <si>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</si>
  <si>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</si>
  <si>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</si>
  <si>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</si>
  <si>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</si>
  <si>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</si>
  <si>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</si>
  <si>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</si>
  <si>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</si>
  <si>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</si>
  <si>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</si>
  <si>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</si>
  <si>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</si>
  <si>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</si>
  <si>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</si>
  <si>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</si>
  <si>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</si>
  <si>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</si>
  <si>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</si>
  <si>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</si>
  <si>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</si>
  <si>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</si>
  <si>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</si>
  <si>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</si>
  <si>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</si>
  <si>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</si>
  <si>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</si>
  <si>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</si>
  <si>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</si>
  <si>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</si>
  <si>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</si>
  <si>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</si>
  <si>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</si>
  <si>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</si>
  <si>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</si>
  <si>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</si>
  <si>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</si>
  <si>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</si>
  <si>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</si>
  <si>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</si>
  <si>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</si>
  <si>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</si>
  <si>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</si>
  <si>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</si>
  <si>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</si>
  <si>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</si>
  <si>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</si>
  <si>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</si>
  <si>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</si>
  <si>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</si>
  <si>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</si>
  <si>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</si>
  <si>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</si>
  <si>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</si>
  <si>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</si>
  <si>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</si>
  <si>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</si>
  <si>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</si>
  <si>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</si>
  <si>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</si>
  <si>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</si>
  <si>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</si>
  <si>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</si>
  <si>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</si>
  <si>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</si>
  <si>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</si>
  <si>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</si>
  <si>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</si>
  <si>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</si>
  <si>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</si>
  <si>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</si>
  <si>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</si>
  <si>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</si>
  <si>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</si>
  <si>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</si>
  <si>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</si>
  <si>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</si>
  <si>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</si>
  <si>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</si>
  <si>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</si>
  <si>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</si>
  <si>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</si>
  <si>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</si>
  <si>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</si>
  <si>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</si>
  <si>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</si>
  <si>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</si>
  <si>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</si>
  <si>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</si>
  <si>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</si>
  <si>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</si>
  <si>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</si>
  <si>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</si>
  <si>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</si>
  <si>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</si>
  <si>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</si>
  <si>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</si>
  <si>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</si>
  <si>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</si>
  <si>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</si>
  <si>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</si>
  <si>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</si>
  <si>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</si>
  <si>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</si>
  <si>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</si>
  <si>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</si>
  <si>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</si>
  <si>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</si>
  <si>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</si>
  <si>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</si>
  <si>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</si>
  <si>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</si>
  <si>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</si>
  <si>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</si>
  <si>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</si>
  <si>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</si>
  <si>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</si>
  <si>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</si>
  <si>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</si>
  <si>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</si>
  <si>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</si>
  <si>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</si>
  <si>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</si>
  <si>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</si>
  <si>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</si>
  <si>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</si>
  <si>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</si>
  <si>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</si>
  <si>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</si>
  <si>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</si>
  <si>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</si>
  <si>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</si>
  <si>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</si>
  <si>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</si>
  <si>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</si>
  <si>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</si>
  <si>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</si>
  <si>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</si>
  <si>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</si>
  <si>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</si>
  <si>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</si>
  <si>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</si>
  <si>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</si>
  <si>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</si>
  <si>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</si>
  <si>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</si>
  <si>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</si>
  <si>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</si>
  <si>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</si>
  <si>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</si>
  <si>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</si>
  <si>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</si>
  <si>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</si>
  <si>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</si>
  <si>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</si>
  <si>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</si>
  <si>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</si>
  <si>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</si>
  <si>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</si>
  <si>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</si>
  <si>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</si>
  <si>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</si>
  <si>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</si>
  <si>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</si>
  <si>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</si>
  <si>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</si>
  <si>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</si>
  <si>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</si>
  <si>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</si>
  <si>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</si>
  <si>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</si>
  <si>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</si>
  <si>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</si>
  <si>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</si>
  <si>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</si>
  <si>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</si>
  <si>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</si>
  <si>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</si>
  <si>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</si>
  <si>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</si>
  <si>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</si>
  <si>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</si>
  <si>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</si>
  <si>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</si>
  <si>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</si>
  <si>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</si>
  <si>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</si>
  <si>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</si>
  <si>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</si>
  <si>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</si>
  <si>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</si>
  <si>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</si>
  <si>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</si>
  <si>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</si>
  <si>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</si>
  <si>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</si>
  <si>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</si>
  <si>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</si>
  <si>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</si>
  <si>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</si>
  <si>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</si>
  <si>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</si>
  <si>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</si>
  <si>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</si>
  <si>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</si>
  <si>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</si>
  <si>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</si>
  <si>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</si>
  <si>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</si>
  <si>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</si>
  <si>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</si>
  <si>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</si>
  <si>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</si>
  <si>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</si>
  <si>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</si>
  <si>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</si>
  <si>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</si>
  <si>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</si>
  <si>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</si>
  <si>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</si>
  <si>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</si>
  <si>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</si>
  <si>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</si>
  <si>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</si>
  <si>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</si>
  <si>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</si>
  <si>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</si>
  <si>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</si>
  <si>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</si>
  <si>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</si>
  <si>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</si>
  <si>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</si>
  <si>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</si>
  <si>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</si>
  <si>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</si>
  <si>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</si>
  <si>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</si>
  <si>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</si>
  <si>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</si>
  <si>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</si>
  <si>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</si>
  <si>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</si>
  <si>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</si>
  <si>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</si>
  <si>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</si>
  <si>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</si>
  <si>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</si>
  <si>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</si>
  <si>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</si>
  <si>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</si>
  <si>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</si>
  <si>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</si>
  <si>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</si>
  <si>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</si>
  <si>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</si>
  <si>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</si>
  <si>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</si>
  <si>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</si>
  <si>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</si>
  <si>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</si>
  <si>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</si>
  <si>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</si>
  <si>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</si>
  <si>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</si>
  <si>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</si>
  <si>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</si>
  <si>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</si>
  <si>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</si>
  <si>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</si>
  <si>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</si>
  <si>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</si>
  <si>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</si>
  <si>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</si>
  <si>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</si>
  <si>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</si>
  <si>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</si>
  <si>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</si>
  <si>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</si>
  <si>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</si>
  <si>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</si>
  <si>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</si>
  <si>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</si>
  <si>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</si>
  <si>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</si>
  <si>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</si>
  <si>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</si>
  <si>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</si>
  <si>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</si>
  <si>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</si>
  <si>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</si>
  <si>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</si>
  <si>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</si>
  <si>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</si>
  <si>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</si>
  <si>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</si>
  <si>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</si>
  <si>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</si>
  <si>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</si>
  <si>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</si>
  <si>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</si>
  <si>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</si>
  <si>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</si>
  <si>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</si>
  <si>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</si>
  <si>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</si>
  <si>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</si>
  <si>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</si>
  <si>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</si>
  <si>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</si>
  <si>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</si>
  <si>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</si>
  <si>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</si>
  <si>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</si>
  <si>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</si>
  <si>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</si>
  <si>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</si>
  <si>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</si>
  <si>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</si>
  <si>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</si>
  <si>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</si>
  <si>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</si>
  <si>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</si>
  <si>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</si>
  <si>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</si>
  <si>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</si>
  <si>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</si>
  <si>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</si>
  <si>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</si>
  <si>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</si>
  <si>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</si>
  <si>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</si>
  <si>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</si>
  <si>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</si>
  <si>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</si>
  <si>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</si>
  <si>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</si>
  <si>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</si>
  <si>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</si>
  <si>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</si>
  <si>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</si>
  <si>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</si>
  <si>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</si>
  <si>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</si>
  <si>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</si>
  <si>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</si>
  <si>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</si>
  <si>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</si>
  <si>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</si>
  <si>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</si>
  <si>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</si>
  <si>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</si>
  <si>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</si>
  <si>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</si>
  <si>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</si>
  <si>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</si>
  <si>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</si>
  <si>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</si>
  <si>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</si>
  <si>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</si>
  <si>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</si>
  <si>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</si>
  <si>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</si>
  <si>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</si>
  <si>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</si>
  <si>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</si>
  <si>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</si>
  <si>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</si>
  <si>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</si>
  <si>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</si>
  <si>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</si>
  <si>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</si>
  <si>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</si>
  <si>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</si>
  <si>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</si>
  <si>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</si>
  <si>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</si>
  <si>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</si>
  <si>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</si>
  <si>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</si>
  <si>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</si>
  <si>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</si>
  <si>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</si>
  <si>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</si>
  <si>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</si>
  <si>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</si>
  <si>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</si>
  <si>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</si>
  <si>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</si>
  <si>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</si>
  <si>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</si>
  <si>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</si>
  <si>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</si>
  <si>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</si>
  <si>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</si>
  <si>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</si>
  <si>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</si>
  <si>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</si>
  <si>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</si>
  <si>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</si>
  <si>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</si>
  <si>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</si>
  <si>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</si>
  <si>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</si>
  <si>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</si>
  <si>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</si>
  <si>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</si>
  <si>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</si>
  <si>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</si>
  <si>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</si>
  <si>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</si>
  <si>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</si>
  <si>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</si>
  <si>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</si>
  <si>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</si>
  <si>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</si>
  <si>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</si>
  <si>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</si>
  <si>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</si>
  <si>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</si>
  <si>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</si>
  <si>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</si>
  <si>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</si>
  <si>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</si>
  <si>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</si>
  <si>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</si>
  <si>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</si>
  <si>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</si>
  <si>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</si>
  <si>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</si>
  <si>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</si>
  <si>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</si>
  <si>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</si>
  <si>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</si>
  <si>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</si>
  <si>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</si>
  <si>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</si>
  <si>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</si>
  <si>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</si>
  <si>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</si>
  <si>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</si>
  <si>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</si>
  <si>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</si>
  <si>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</si>
  <si>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</si>
  <si>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</si>
  <si>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</si>
  <si>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</si>
  <si>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</si>
  <si>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</si>
  <si>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</si>
  <si>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</si>
  <si>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</si>
  <si>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</si>
  <si>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</si>
  <si>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</si>
  <si>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</si>
  <si>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</si>
  <si>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</si>
  <si>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</si>
  <si>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</si>
  <si>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</si>
  <si>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</si>
  <si>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</si>
  <si>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</si>
  <si>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</si>
  <si>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</si>
  <si>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</si>
  <si>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</si>
  <si>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</si>
  <si>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</si>
  <si>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</si>
  <si>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</si>
  <si>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</si>
  <si>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</si>
  <si>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</si>
  <si>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</si>
  <si>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</si>
  <si>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</si>
  <si>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</si>
  <si>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</si>
  <si>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</si>
  <si>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</si>
  <si>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</si>
  <si>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</si>
  <si>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</si>
  <si>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</si>
  <si>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</si>
  <si>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</si>
  <si>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</si>
  <si>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</si>
  <si>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</si>
  <si>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</si>
  <si>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</si>
  <si>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</si>
  <si>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</si>
  <si>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</si>
  <si>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</si>
  <si>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</si>
  <si>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</si>
  <si>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</si>
  <si>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</si>
  <si>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</si>
  <si>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</si>
  <si>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</si>
  <si>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</si>
  <si>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</si>
  <si>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</si>
  <si>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</si>
  <si>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</si>
  <si>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</si>
  <si>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</si>
  <si>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</si>
  <si>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</si>
  <si>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</si>
  <si>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</si>
  <si>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</si>
  <si>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</si>
  <si>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</si>
  <si>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</si>
  <si>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</si>
  <si>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</si>
  <si>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</si>
  <si>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</si>
  <si>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</si>
  <si>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</si>
  <si>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</si>
  <si>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</si>
  <si>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</si>
  <si>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</si>
  <si>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</si>
  <si>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</si>
  <si>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</si>
  <si>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</si>
  <si>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</si>
  <si>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</si>
  <si>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</si>
  <si>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</si>
  <si>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</si>
  <si>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</si>
  <si>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</si>
  <si>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</si>
  <si>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</si>
  <si>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</si>
  <si>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</si>
  <si>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</si>
  <si>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</si>
  <si>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</si>
  <si>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</si>
  <si>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</si>
  <si>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</si>
  <si>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</si>
  <si>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</si>
  <si>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</si>
  <si>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</si>
  <si>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</si>
  <si>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</si>
  <si>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</si>
  <si>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</si>
  <si>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</si>
  <si>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</si>
  <si>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</si>
  <si>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</si>
  <si>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</si>
  <si>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</si>
  <si>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</si>
  <si>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</si>
  <si>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</si>
  <si>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</si>
  <si>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</si>
  <si>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</si>
  <si>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</si>
  <si>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</si>
  <si>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</si>
  <si>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</si>
  <si>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</si>
  <si>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</si>
  <si>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</si>
  <si>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</si>
  <si>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</si>
  <si>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</si>
  <si>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</si>
  <si>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</si>
  <si>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</si>
  <si>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</si>
  <si>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</si>
  <si>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</si>
  <si>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</si>
  <si>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</si>
  <si>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</si>
  <si>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</si>
  <si>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</si>
  <si>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</si>
  <si>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</si>
  <si>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</si>
  <si>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</si>
  <si>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</si>
  <si>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</si>
  <si>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</si>
  <si>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</si>
  <si>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</si>
  <si>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</si>
  <si>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</si>
  <si>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</si>
  <si>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</si>
  <si>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</si>
  <si>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</si>
  <si>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</si>
  <si>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</si>
  <si>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</si>
  <si>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</si>
  <si>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</si>
  <si>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</si>
  <si>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</si>
  <si>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</si>
  <si>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</si>
  <si>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</si>
  <si>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</si>
  <si>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</si>
  <si>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</si>
  <si>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</si>
  <si>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</si>
  <si>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</si>
  <si>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</si>
  <si>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</si>
  <si>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</si>
  <si>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</si>
  <si>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</si>
  <si>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</si>
  <si>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</si>
  <si>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</si>
  <si>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</si>
  <si>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</si>
  <si>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</si>
  <si>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</si>
  <si>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</si>
  <si>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</si>
  <si>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</si>
  <si>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</si>
  <si>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</si>
  <si>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</si>
  <si>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</si>
  <si>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</si>
  <si>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</si>
  <si>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</si>
  <si>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</si>
  <si>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</si>
  <si>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</si>
  <si>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</si>
  <si>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</si>
  <si>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</si>
  <si>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</si>
  <si>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</si>
  <si>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</si>
  <si>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</si>
  <si>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</si>
  <si>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</si>
  <si>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</si>
  <si>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</si>
  <si>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</si>
  <si>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</si>
  <si>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</si>
  <si>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</si>
  <si>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</si>
  <si>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</si>
  <si>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</si>
  <si>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</si>
  <si>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</si>
  <si>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</si>
  <si>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</si>
  <si>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</si>
  <si>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</si>
  <si>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</si>
  <si>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</si>
  <si>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</si>
  <si>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</si>
  <si>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</si>
  <si>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</si>
  <si>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</si>
  <si>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</si>
  <si>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</si>
  <si>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</si>
  <si>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</si>
  <si>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</si>
  <si>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</si>
  <si>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</si>
  <si>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</si>
  <si>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</si>
  <si>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</si>
  <si>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</si>
  <si>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</si>
  <si>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</si>
  <si>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</si>
  <si>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</si>
  <si>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</si>
  <si>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</si>
  <si>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</si>
  <si>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</si>
  <si>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</si>
  <si>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</si>
  <si>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</si>
  <si>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</si>
  <si>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</si>
  <si>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</si>
  <si>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</si>
  <si>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</si>
  <si>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</si>
  <si>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</si>
  <si>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</si>
  <si>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</si>
  <si>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</si>
  <si>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</si>
  <si>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</si>
  <si>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</si>
  <si>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</si>
  <si>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</si>
  <si>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</si>
  <si>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</si>
  <si>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</si>
  <si>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</si>
  <si>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</si>
  <si>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</si>
  <si>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</si>
  <si>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</si>
  <si>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</si>
  <si>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</si>
  <si>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</si>
  <si>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</si>
  <si>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</si>
  <si>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</si>
  <si>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</si>
  <si>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</si>
  <si>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</si>
  <si>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</si>
  <si>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</si>
  <si>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</si>
  <si>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</si>
  <si>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</si>
  <si>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</si>
  <si>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</si>
  <si>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</si>
  <si>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</si>
  <si>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</si>
  <si>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</si>
  <si>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</si>
  <si>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</si>
  <si>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</si>
  <si>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</si>
  <si>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</si>
  <si>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</si>
  <si>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</si>
  <si>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</si>
  <si>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</si>
  <si>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</si>
  <si>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</si>
  <si>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</si>
  <si>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</si>
  <si>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</si>
  <si>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</si>
  <si>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</si>
  <si>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</si>
  <si>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</si>
  <si>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</si>
  <si>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</si>
  <si>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</si>
  <si>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</si>
  <si>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</si>
  <si>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</si>
  <si>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</si>
  <si>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</si>
  <si>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</si>
  <si>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</si>
  <si>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</si>
  <si>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</si>
  <si>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</si>
  <si>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</si>
  <si>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</si>
  <si>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</si>
  <si>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</si>
  <si>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</si>
  <si>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</si>
  <si>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</si>
  <si>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</si>
  <si>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</si>
  <si>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</si>
  <si>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</si>
  <si>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</si>
  <si>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</si>
  <si>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</si>
  <si>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</si>
  <si>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</si>
  <si>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</si>
  <si>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</si>
  <si>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</si>
  <si>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</si>
  <si>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</si>
  <si>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</si>
  <si>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</si>
  <si>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</si>
  <si>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</si>
  <si>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</si>
  <si>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</si>
  <si>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</si>
  <si>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</si>
  <si>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</si>
  <si>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</si>
  <si>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</si>
  <si>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</si>
  <si>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</si>
  <si>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</si>
  <si>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</si>
  <si>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</si>
  <si>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</si>
  <si>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</si>
  <si>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</si>
  <si>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</si>
  <si>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</si>
  <si>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</si>
  <si>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</si>
  <si>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</si>
  <si>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</si>
  <si>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</si>
  <si>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</si>
  <si>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</si>
  <si>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</si>
  <si>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</si>
  <si>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</si>
  <si>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</si>
  <si>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</si>
  <si>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</si>
  <si>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</si>
  <si>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</si>
  <si>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</si>
  <si>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</si>
  <si>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</si>
  <si>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</si>
  <si>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</si>
  <si>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</si>
  <si>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</si>
  <si>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</si>
  <si>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</si>
  <si>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</si>
  <si>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</si>
  <si>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</si>
  <si>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</si>
  <si>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</si>
  <si>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</si>
  <si>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</si>
  <si>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</si>
  <si>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</si>
  <si>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</si>
  <si>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</si>
  <si>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</si>
  <si>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</si>
  <si>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</si>
  <si>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</si>
  <si>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</si>
  <si>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</si>
  <si>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</si>
  <si>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</si>
  <si>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</si>
  <si>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</si>
  <si>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</si>
  <si>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</si>
  <si>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</si>
  <si>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</si>
  <si>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</si>
  <si>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</si>
  <si>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</si>
  <si>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</si>
  <si>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</si>
  <si>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</si>
  <si>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</si>
  <si>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</si>
  <si>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</si>
  <si>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</si>
  <si>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</si>
  <si>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</si>
  <si>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</si>
  <si>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</si>
  <si>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</si>
  <si>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</si>
  <si>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</si>
  <si>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</si>
  <si>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</si>
  <si>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</si>
  <si>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</si>
  <si>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</si>
  <si>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</si>
  <si>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</si>
  <si>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</si>
  <si>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</si>
  <si>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</si>
  <si>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</si>
  <si>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</si>
  <si>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</si>
  <si>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</si>
  <si>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</si>
  <si>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</si>
  <si>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</si>
  <si>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</si>
  <si>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</si>
  <si>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</si>
  <si>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</si>
  <si>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</si>
  <si>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</si>
  <si>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</si>
  <si>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</si>
  <si>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</si>
  <si>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</si>
  <si>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</si>
  <si>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</si>
  <si>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</si>
  <si>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</si>
  <si>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</si>
  <si>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</si>
  <si>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</si>
  <si>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</si>
  <si>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</si>
  <si>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</si>
  <si>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</si>
  <si>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</si>
  <si>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</si>
  <si>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</si>
  <si>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</si>
  <si>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</si>
  <si>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</si>
  <si>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</si>
  <si>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</si>
  <si>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</si>
  <si>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</si>
  <si>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</si>
  <si>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</si>
  <si>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</si>
  <si>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</si>
  <si>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</si>
  <si>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</si>
  <si>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</si>
  <si>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</si>
  <si>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</si>
  <si>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</si>
  <si>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</si>
  <si>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</si>
  <si>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</si>
  <si>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</si>
  <si>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</si>
  <si>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</si>
  <si>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</si>
  <si>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</si>
  <si>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</si>
  <si>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</si>
  <si>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</si>
  <si>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</si>
  <si>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</si>
  <si>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</si>
  <si>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</si>
  <si>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</si>
  <si>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</si>
  <si>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</si>
  <si>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</si>
  <si>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</si>
  <si>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</si>
  <si>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</si>
  <si>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</si>
  <si>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</si>
  <si>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</si>
  <si>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</si>
  <si>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</si>
  <si>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</si>
  <si>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</si>
  <si>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</si>
  <si>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</si>
  <si>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</si>
  <si>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</si>
  <si>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</si>
  <si>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</si>
  <si>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</si>
  <si>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</si>
  <si>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</si>
  <si>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</si>
  <si>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</si>
  <si>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</si>
  <si>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</si>
  <si>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</si>
  <si>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</si>
  <si>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</si>
  <si>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</si>
  <si>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</si>
  <si>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</si>
  <si>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</si>
  <si>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</si>
  <si>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</si>
  <si>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</si>
  <si>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</si>
  <si>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</si>
  <si>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</si>
  <si>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</si>
  <si>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</si>
  <si>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</si>
  <si>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</si>
  <si>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</si>
  <si>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</si>
  <si>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</si>
  <si>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</si>
  <si>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</si>
  <si>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</si>
  <si>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</si>
  <si>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</si>
  <si>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</si>
  <si>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</si>
  <si>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</si>
  <si>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</si>
  <si>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</si>
  <si>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</si>
  <si>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</si>
  <si>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</si>
  <si>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</si>
  <si>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</si>
  <si>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</si>
  <si>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</si>
  <si>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</si>
  <si>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</si>
  <si>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</si>
  <si>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</si>
  <si>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</si>
  <si>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</si>
  <si>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</si>
  <si>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</si>
  <si>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</si>
  <si>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</si>
  <si>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</si>
  <si>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</si>
  <si>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</si>
  <si>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</si>
  <si>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</si>
  <si>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</si>
  <si>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</si>
  <si>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</si>
  <si>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</si>
  <si>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</si>
  <si>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</si>
  <si>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</si>
  <si>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</si>
  <si>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</si>
  <si>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</si>
  <si>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</si>
  <si>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</si>
  <si>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</si>
  <si>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</si>
  <si>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</si>
  <si>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</si>
  <si>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</si>
  <si>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</si>
  <si>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</si>
  <si>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</si>
  <si>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</si>
  <si>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</si>
  <si>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</si>
  <si>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</si>
  <si>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</si>
  <si>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</si>
  <si>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</si>
  <si>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</si>
  <si>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</si>
  <si>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</si>
  <si>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</si>
  <si>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</si>
  <si>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</si>
  <si>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</si>
  <si>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</si>
  <si>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</si>
  <si>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</si>
  <si>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</si>
  <si>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</si>
  <si>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</si>
  <si>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</si>
  <si>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</si>
  <si>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</si>
  <si>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</si>
  <si>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</si>
  <si>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</si>
  <si>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</si>
  <si>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</si>
  <si>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</si>
  <si>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</si>
  <si>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</si>
  <si>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</si>
  <si>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</si>
  <si>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</si>
  <si>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</si>
  <si>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</si>
  <si>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</si>
  <si>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</si>
  <si>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</si>
  <si>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</si>
  <si>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</si>
  <si>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</si>
  <si>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</si>
  <si>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</si>
  <si>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</si>
  <si>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</si>
  <si>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</si>
  <si>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</si>
  <si>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</si>
  <si>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</si>
  <si>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</si>
  <si>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</si>
  <si>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</si>
  <si>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</si>
  <si>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</si>
  <si>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</si>
  <si>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</si>
  <si>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</si>
  <si>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</si>
  <si>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</si>
  <si>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</si>
  <si>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</si>
  <si>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</si>
  <si>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</si>
  <si>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</si>
  <si>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</si>
  <si>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</si>
  <si>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</si>
  <si>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</si>
  <si>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</si>
  <si>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</si>
  <si>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</si>
  <si>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</si>
  <si>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</si>
  <si>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</si>
  <si>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</si>
  <si>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</si>
  <si>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</si>
  <si>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</si>
  <si>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</si>
  <si>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</si>
  <si>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</si>
  <si>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</si>
  <si>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</si>
  <si>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</si>
  <si>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</si>
  <si>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</si>
  <si>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</si>
  <si>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</si>
  <si>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</si>
  <si>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</si>
  <si>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</si>
  <si>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</si>
  <si>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</si>
  <si>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</si>
  <si>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</si>
  <si>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</si>
  <si>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</si>
  <si>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</si>
  <si>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</si>
  <si>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</si>
  <si>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</si>
  <si>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</si>
  <si>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</si>
  <si>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</si>
  <si>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</si>
  <si>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</si>
  <si>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</si>
  <si>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</si>
  <si>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</si>
  <si>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</si>
  <si>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</si>
  <si>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</si>
  <si>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</si>
  <si>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</si>
  <si>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</si>
  <si>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</si>
  <si>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</si>
  <si>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</si>
  <si>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</si>
  <si>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</si>
  <si>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</si>
  <si>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</si>
  <si>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</si>
  <si>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</si>
  <si>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</si>
  <si>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</si>
  <si>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</si>
  <si>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</si>
  <si>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</si>
  <si>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</si>
  <si>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</si>
  <si>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</si>
  <si>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</si>
  <si>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</si>
  <si>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</si>
  <si>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</si>
  <si>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</si>
  <si>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</si>
  <si>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</si>
  <si>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</si>
  <si>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</si>
  <si>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</si>
  <si>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</si>
  <si>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</si>
  <si>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</si>
  <si>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</si>
  <si>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</si>
  <si>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</si>
  <si>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</si>
  <si>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</si>
  <si>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</si>
  <si>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</si>
  <si>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</si>
  <si>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</si>
  <si>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</si>
  <si>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</si>
  <si>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</si>
  <si>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</si>
  <si>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</si>
  <si>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</si>
  <si>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</si>
  <si>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</si>
  <si>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</si>
  <si>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</si>
  <si>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</si>
  <si>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</si>
  <si>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</si>
  <si>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</si>
  <si>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</si>
  <si>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</si>
  <si>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</si>
  <si>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</si>
  <si>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</si>
  <si>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</si>
  <si>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</si>
  <si>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</si>
  <si>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</si>
  <si>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</si>
  <si>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</si>
  <si>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</si>
  <si>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</si>
  <si>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</si>
  <si>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</si>
  <si>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</si>
  <si>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</si>
  <si>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</si>
  <si>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</si>
  <si>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</si>
  <si>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</si>
  <si>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</si>
  <si>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</si>
  <si>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</si>
  <si>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</si>
  <si>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</si>
  <si>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</si>
  <si>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</si>
  <si>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</si>
  <si>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</si>
  <si>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</si>
  <si>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</si>
  <si>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</si>
  <si>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</si>
  <si>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</si>
  <si>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</si>
  <si>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</si>
  <si>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</si>
  <si>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</si>
  <si>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</si>
  <si>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</si>
  <si>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</si>
  <si>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</si>
  <si>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</si>
  <si>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</si>
  <si>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</si>
  <si>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</si>
  <si>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</si>
  <si>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</si>
  <si>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</si>
  <si>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</si>
  <si>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</si>
  <si>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</si>
  <si>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</si>
  <si>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</si>
  <si>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</si>
  <si>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</si>
  <si>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</si>
  <si>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</si>
  <si>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</si>
  <si>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</si>
  <si>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</si>
  <si>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</si>
  <si>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</si>
  <si>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</si>
  <si>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</si>
  <si>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</si>
  <si>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</si>
  <si>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</si>
  <si>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</si>
  <si>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</si>
  <si>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</si>
  <si>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</si>
  <si>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</si>
  <si>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</si>
  <si>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</si>
  <si>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</si>
  <si>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</si>
  <si>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</si>
  <si>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</si>
  <si>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</si>
  <si>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</si>
  <si>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</si>
  <si>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</si>
  <si>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</si>
  <si>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</si>
  <si>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</si>
  <si>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</si>
  <si>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</si>
  <si>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</si>
  <si>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</si>
  <si>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</si>
  <si>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</si>
  <si>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</si>
  <si>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</si>
  <si>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</si>
  <si>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</si>
  <si>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</si>
  <si>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</si>
  <si>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</si>
  <si>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</si>
  <si>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</si>
  <si>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</si>
  <si>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</si>
  <si>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</si>
  <si>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</si>
  <si>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</si>
  <si>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</si>
  <si>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</si>
  <si>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</si>
  <si>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</si>
  <si>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</si>
  <si>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</si>
  <si>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</si>
  <si>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</si>
  <si>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</si>
  <si>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</si>
  <si>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</si>
  <si>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</si>
  <si>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</si>
  <si>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</si>
  <si>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</si>
  <si>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</si>
  <si>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</si>
  <si>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</si>
  <si>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</si>
  <si>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</si>
  <si>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</si>
  <si>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</si>
  <si>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</si>
  <si>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</si>
  <si>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</si>
  <si>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</si>
  <si>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</si>
  <si>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</si>
  <si>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</si>
  <si>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</si>
  <si>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</si>
  <si>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</si>
  <si>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</si>
  <si>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</si>
  <si>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</si>
  <si>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</si>
  <si>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</si>
  <si>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</si>
  <si>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</si>
  <si>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</si>
  <si>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</si>
  <si>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</si>
  <si>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</si>
  <si>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</si>
  <si>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</si>
  <si>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</si>
  <si>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</si>
  <si>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</si>
  <si>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</si>
  <si>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</si>
  <si>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</si>
  <si>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</si>
  <si>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</si>
  <si>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</si>
  <si>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</si>
  <si>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</si>
  <si>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</si>
  <si>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</si>
  <si>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</si>
  <si>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</si>
  <si>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</si>
  <si>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</si>
  <si>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</si>
  <si>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</si>
  <si>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</si>
  <si>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</si>
  <si>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</si>
  <si>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</si>
  <si>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</si>
  <si>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</si>
  <si>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</si>
  <si>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</si>
  <si>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</si>
  <si>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</si>
  <si>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</si>
  <si>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</si>
  <si>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</si>
  <si>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</si>
  <si>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</si>
  <si>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</si>
  <si>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</si>
  <si>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</si>
  <si>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</si>
  <si>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</si>
  <si>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</si>
  <si>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</si>
  <si>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</si>
  <si>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</si>
  <si>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</si>
  <si>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</si>
  <si>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</si>
  <si>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</si>
  <si>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</si>
  <si>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</si>
  <si>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</si>
  <si>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</si>
  <si>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</si>
  <si>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</si>
  <si>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</si>
  <si>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</si>
  <si>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</si>
  <si>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</si>
  <si>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</si>
  <si>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</si>
  <si>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</si>
  <si>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</si>
  <si>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</si>
  <si>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</si>
  <si>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</si>
  <si>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</si>
  <si>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</si>
  <si>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</si>
  <si>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</si>
  <si>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</si>
  <si>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</si>
  <si>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</si>
  <si>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</si>
  <si>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</si>
  <si>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</si>
  <si>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</si>
  <si>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</si>
  <si>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</si>
  <si>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</si>
  <si>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</si>
  <si>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</si>
  <si>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</si>
  <si>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</si>
  <si>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</si>
  <si>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</si>
  <si>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</si>
  <si>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</si>
  <si>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</si>
  <si>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</si>
  <si>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</si>
  <si>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</si>
  <si>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</si>
  <si>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</si>
  <si>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</si>
  <si>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</si>
  <si>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</si>
  <si>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</si>
  <si>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</si>
  <si>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</si>
  <si>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</si>
  <si>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</si>
  <si>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</si>
  <si>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</si>
  <si>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</si>
  <si>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</si>
  <si>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</si>
  <si>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</si>
  <si>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</si>
  <si>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</si>
  <si>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</si>
  <si>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</si>
  <si>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</si>
  <si>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</si>
  <si>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</si>
  <si>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</si>
  <si>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</si>
  <si>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</si>
  <si>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</si>
  <si>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</si>
  <si>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</si>
  <si>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</si>
  <si>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</si>
  <si>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</si>
  <si>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</si>
  <si>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</si>
  <si>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</si>
  <si>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</si>
  <si>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</si>
  <si>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</si>
  <si>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</si>
  <si>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</si>
  <si>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</si>
  <si>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</si>
  <si>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</si>
  <si>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</si>
  <si>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</si>
  <si>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</si>
  <si>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</si>
  <si>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</si>
  <si>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</si>
  <si>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</si>
  <si>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</si>
  <si>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</si>
  <si>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</si>
  <si>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</si>
  <si>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</si>
  <si>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</si>
  <si>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</si>
  <si>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</si>
  <si>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</si>
  <si>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</si>
  <si>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</si>
  <si>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</si>
  <si>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</si>
  <si>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</si>
  <si>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</si>
  <si>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</si>
  <si>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</si>
  <si>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</si>
  <si>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</si>
  <si>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</si>
  <si>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</si>
  <si>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</si>
  <si>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</si>
  <si>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</si>
  <si>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</si>
  <si>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</si>
  <si>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</si>
  <si>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</si>
  <si>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</si>
  <si>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</si>
  <si>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</si>
  <si>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</si>
  <si>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</si>
  <si>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</si>
  <si>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</si>
  <si>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</si>
  <si>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</si>
  <si>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</si>
  <si>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</si>
  <si>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</si>
  <si>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</si>
  <si>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</si>
  <si>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</si>
  <si>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</si>
  <si>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</si>
  <si>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</si>
  <si>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</si>
  <si>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</si>
  <si>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</si>
  <si>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</si>
  <si>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</si>
  <si>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</si>
  <si>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</si>
  <si>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</si>
  <si>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</si>
  <si>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</si>
  <si>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</si>
  <si>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</si>
  <si>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</si>
  <si>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</si>
  <si>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</si>
  <si>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</si>
  <si>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</si>
  <si>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</si>
  <si>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</si>
  <si>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</si>
  <si>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</si>
  <si>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</si>
  <si>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</si>
  <si>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</si>
  <si>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</si>
  <si>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</si>
  <si>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</si>
  <si>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</si>
  <si>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</si>
  <si>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</si>
  <si>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</si>
  <si>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</si>
  <si>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</si>
  <si>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</si>
  <si>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</si>
  <si>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</si>
  <si>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</si>
  <si>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</si>
  <si>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</si>
  <si>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</si>
  <si>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</si>
  <si>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</si>
  <si>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</si>
  <si>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</si>
  <si>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</si>
  <si>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</si>
  <si>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</si>
  <si>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</si>
  <si>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</si>
  <si>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</si>
  <si>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</si>
  <si>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</si>
  <si>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</si>
  <si>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</si>
  <si>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</si>
  <si>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</si>
  <si>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</si>
  <si>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</si>
  <si>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</si>
  <si>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</si>
  <si>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</si>
  <si>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</si>
  <si>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</si>
  <si>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</si>
  <si>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</si>
  <si>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</si>
  <si>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</si>
  <si>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</si>
  <si>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</si>
  <si>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</si>
  <si>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</si>
  <si>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</si>
  <si>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</si>
  <si>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</si>
  <si>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</si>
  <si>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</si>
  <si>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</si>
  <si>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</si>
  <si>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</si>
  <si>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</si>
  <si>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</si>
  <si>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</si>
  <si>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</si>
  <si>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</si>
  <si>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</si>
  <si>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</si>
  <si>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</si>
  <si>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</si>
  <si>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</si>
  <si>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</si>
  <si>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</si>
  <si>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</si>
  <si>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</si>
  <si>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</si>
  <si>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</si>
  <si>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</si>
  <si>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</si>
  <si>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</si>
  <si>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</si>
  <si>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</si>
  <si>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</si>
  <si>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</si>
  <si>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</si>
  <si>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</si>
  <si>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</si>
  <si>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</si>
  <si>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</si>
  <si>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</si>
  <si>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</si>
  <si>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</si>
  <si>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</si>
  <si>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</si>
  <si>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</si>
  <si>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</si>
  <si>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</si>
  <si>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</si>
  <si>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</si>
  <si>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</si>
  <si>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</si>
  <si>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</si>
  <si>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</si>
  <si>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</si>
  <si>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</si>
  <si>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</si>
  <si>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</si>
  <si>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</si>
  <si>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</si>
  <si>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</si>
  <si>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</si>
  <si>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</si>
  <si>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</si>
  <si>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</si>
  <si>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</si>
  <si>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</si>
  <si>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</si>
  <si>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</si>
  <si>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</si>
  <si>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</si>
  <si>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</si>
  <si>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</si>
  <si>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</si>
  <si>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</si>
  <si>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</si>
  <si>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</si>
  <si>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</si>
  <si>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</si>
  <si>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</si>
  <si>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</si>
  <si>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</si>
  <si>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</si>
  <si>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</si>
  <si>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</si>
  <si>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</si>
  <si>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</si>
  <si>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</si>
  <si>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</si>
  <si>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</si>
  <si>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</si>
  <si>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</si>
  <si>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</si>
  <si>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</si>
  <si>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</si>
  <si>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</si>
  <si>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</si>
  <si>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</si>
  <si>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</si>
  <si>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</si>
  <si>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</si>
  <si>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</si>
  <si>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</si>
  <si>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</si>
  <si>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</si>
  <si>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</si>
  <si>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</si>
  <si>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</si>
  <si>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</si>
  <si>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</si>
  <si>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</si>
  <si>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</si>
  <si>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</si>
  <si>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</si>
  <si>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</si>
  <si>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</si>
  <si>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</si>
  <si>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</si>
  <si>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</si>
  <si>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</si>
  <si>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</si>
  <si>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</si>
  <si>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</si>
  <si>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</si>
  <si>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</si>
  <si>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</si>
  <si>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</si>
  <si>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</si>
  <si>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</si>
  <si>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</si>
  <si>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</si>
  <si>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</si>
  <si>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</si>
  <si>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</si>
  <si>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</si>
  <si>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</si>
  <si>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</si>
  <si>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</si>
  <si>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</si>
  <si>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</si>
  <si>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</si>
  <si>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</si>
  <si>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</si>
  <si>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</si>
  <si>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</si>
  <si>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</si>
  <si>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</si>
  <si>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</si>
  <si>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</si>
  <si>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</si>
  <si>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</si>
  <si>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</si>
  <si>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</si>
  <si>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</si>
  <si>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</si>
  <si>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</si>
  <si>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</si>
  <si>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</si>
  <si>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</si>
  <si>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</si>
  <si>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</si>
  <si>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</si>
  <si>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</si>
  <si>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</si>
  <si>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</si>
  <si>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</si>
  <si>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</si>
  <si>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</si>
  <si>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</si>
  <si>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</si>
  <si>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</si>
  <si>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</si>
  <si>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</si>
  <si>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</si>
  <si>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</si>
  <si>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</si>
  <si>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</si>
  <si>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</si>
  <si>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</si>
  <si>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</si>
  <si>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</si>
  <si>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</si>
  <si>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</si>
  <si>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</si>
  <si>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</si>
  <si>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</si>
  <si>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</si>
  <si>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</si>
  <si>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</si>
  <si>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</si>
  <si>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</si>
  <si>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</si>
  <si>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</si>
  <si>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</si>
  <si>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</si>
  <si>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</si>
  <si>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</si>
  <si>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</si>
  <si>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</si>
  <si>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</si>
  <si>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</si>
  <si>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</si>
  <si>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</si>
  <si>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</si>
  <si>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</si>
  <si>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</si>
  <si>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</si>
  <si>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</si>
  <si>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</si>
  <si>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</si>
  <si>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</si>
  <si>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</si>
  <si>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</si>
  <si>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</si>
  <si>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</si>
  <si>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</si>
  <si>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</si>
  <si>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</si>
  <si>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</si>
  <si>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</si>
  <si>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</si>
  <si>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</si>
  <si>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</si>
  <si>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</si>
  <si>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</si>
  <si>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</si>
  <si>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</si>
  <si>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</si>
  <si>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</si>
  <si>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</si>
  <si>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</si>
  <si>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</si>
  <si>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</si>
  <si>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</si>
  <si>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</si>
  <si>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</si>
  <si>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</si>
  <si>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</si>
  <si>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</si>
  <si>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</si>
  <si>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</si>
  <si>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</si>
  <si>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</si>
  <si>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</si>
  <si>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</si>
  <si>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</si>
  <si>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</si>
  <si>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</si>
  <si>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</si>
  <si>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</si>
  <si>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</si>
  <si>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</si>
  <si>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</si>
  <si>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</si>
  <si>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</si>
  <si>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</si>
  <si>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</si>
  <si>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</si>
  <si>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</si>
  <si>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</si>
  <si>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</si>
  <si>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</si>
  <si>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</si>
  <si>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</si>
  <si>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</si>
  <si>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</si>
  <si>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</si>
  <si>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</si>
  <si>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</si>
  <si>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</si>
  <si>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</si>
  <si>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</si>
  <si>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</si>
  <si>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</si>
  <si>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</si>
  <si>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</si>
  <si>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</si>
  <si>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</si>
  <si>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</si>
  <si>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</si>
  <si>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</si>
  <si>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</si>
  <si>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</si>
  <si>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</si>
  <si>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</si>
  <si>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</si>
  <si>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</si>
  <si>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</si>
  <si>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</si>
  <si>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</si>
  <si>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</si>
  <si>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</si>
  <si>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</si>
  <si>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</si>
  <si>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</si>
  <si>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</si>
  <si>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</si>
  <si>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</si>
  <si>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</si>
  <si>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</si>
  <si>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</si>
  <si>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</si>
  <si>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</si>
  <si>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</si>
  <si>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</si>
  <si>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</si>
  <si>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</si>
  <si>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</si>
  <si>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</si>
  <si>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</si>
  <si>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</si>
  <si>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</si>
  <si>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</si>
  <si>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</si>
  <si>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</si>
  <si>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</si>
  <si>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</si>
  <si>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</si>
  <si>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</si>
  <si>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</si>
  <si>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</si>
  <si>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</si>
  <si>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</si>
  <si>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</si>
  <si>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</si>
  <si>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</si>
  <si>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</si>
  <si>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</si>
  <si>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</si>
  <si>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</si>
  <si>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</si>
  <si>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</si>
  <si>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</si>
  <si>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</si>
  <si>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</si>
  <si>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</si>
  <si>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</si>
  <si>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</si>
  <si>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</si>
  <si>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</si>
  <si>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</si>
  <si>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</si>
  <si>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</si>
  <si>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</si>
  <si>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</si>
  <si>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</si>
  <si>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</si>
  <si>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</si>
  <si>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</si>
  <si>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</si>
  <si>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</si>
  <si>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</si>
  <si>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</si>
  <si>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</si>
  <si>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</si>
  <si>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</si>
  <si>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</si>
  <si>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</si>
  <si>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</si>
  <si>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</si>
  <si>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</si>
  <si>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</si>
  <si>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</si>
  <si>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</si>
  <si>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</si>
  <si>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</si>
  <si>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</si>
  <si>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</si>
  <si>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</si>
  <si>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</si>
  <si>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</si>
  <si>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</si>
  <si>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</si>
  <si>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</si>
  <si>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</si>
  <si>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</si>
  <si>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</si>
  <si>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</si>
  <si>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</si>
  <si>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</si>
  <si>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</si>
  <si>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</si>
  <si>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</si>
  <si>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</si>
  <si>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</si>
  <si>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</si>
  <si>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</si>
  <si>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</si>
  <si>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</si>
  <si>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</si>
  <si>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</si>
  <si>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</si>
  <si>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</si>
  <si>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</si>
  <si>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</si>
  <si>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</si>
  <si>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</si>
  <si>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</si>
  <si>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</si>
  <si>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</si>
  <si>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</si>
  <si>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</si>
  <si>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</si>
  <si>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</si>
  <si>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</si>
  <si>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</si>
  <si>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</si>
  <si>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</si>
  <si>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</si>
  <si>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</si>
  <si>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</si>
  <si>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</si>
  <si>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</si>
  <si>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</si>
  <si>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</si>
  <si>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</si>
  <si>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</si>
  <si>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</si>
  <si>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</si>
  <si>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</si>
  <si>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</si>
  <si>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</si>
  <si>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</si>
  <si>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</si>
  <si>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</si>
  <si>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</si>
  <si>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</si>
  <si>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</si>
  <si>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</si>
  <si>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</si>
  <si>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</si>
  <si>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</si>
  <si>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</si>
  <si>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</si>
  <si>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</si>
  <si>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</si>
  <si>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</si>
  <si>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</si>
  <si>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</si>
  <si>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</si>
  <si>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</si>
  <si>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</si>
  <si>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</si>
  <si>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</si>
  <si>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</si>
  <si>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</si>
  <si>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</si>
  <si>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</si>
  <si>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</si>
  <si>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</si>
  <si>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</si>
  <si>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</si>
  <si>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</si>
  <si>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</si>
  <si>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</si>
  <si>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</si>
  <si>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</si>
  <si>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</si>
  <si>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</si>
  <si>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</si>
  <si>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</si>
  <si>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</si>
  <si>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</si>
  <si>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</si>
  <si>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</si>
  <si>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</si>
  <si>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</si>
  <si>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</si>
  <si>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</si>
  <si>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</si>
  <si>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</si>
  <si>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</si>
  <si>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</si>
  <si>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</si>
  <si>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</si>
  <si>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</si>
  <si>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</si>
  <si>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</si>
  <si>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</si>
  <si>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</si>
  <si>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</si>
  <si>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</si>
  <si>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</si>
  <si>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</si>
  <si>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</si>
  <si>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</si>
  <si>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</si>
  <si>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</si>
  <si>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</si>
  <si>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</si>
  <si>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</si>
  <si>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</si>
  <si>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</si>
  <si>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</si>
  <si>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</si>
  <si>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</si>
  <si>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</si>
  <si>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</si>
  <si>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</si>
  <si>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</si>
  <si>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</si>
  <si>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</si>
  <si>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</si>
  <si>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</si>
  <si>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</si>
  <si>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</si>
  <si>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</si>
  <si>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</si>
  <si>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</si>
  <si>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</si>
  <si>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</si>
  <si>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</si>
  <si>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</si>
  <si>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</si>
  <si>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</si>
  <si>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</si>
  <si>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</si>
  <si>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</si>
  <si>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</si>
  <si>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</si>
  <si>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</si>
  <si>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</si>
  <si>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</si>
  <si>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</si>
  <si>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</si>
  <si>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</si>
  <si>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</si>
  <si>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</si>
  <si>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</si>
  <si>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</si>
  <si>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</si>
  <si>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</si>
  <si>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</si>
  <si>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</si>
  <si>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</si>
  <si>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</si>
  <si>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</si>
  <si>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</si>
  <si>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</si>
  <si>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</si>
  <si>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</si>
  <si>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</si>
  <si>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</si>
  <si>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</si>
  <si>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</si>
  <si>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</si>
  <si>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</si>
  <si>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</si>
  <si>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</si>
  <si>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</si>
  <si>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</si>
  <si>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</si>
  <si>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</si>
  <si>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</si>
  <si>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</si>
  <si>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</si>
  <si>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</si>
  <si>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</si>
  <si>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</si>
  <si>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</si>
  <si>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</si>
  <si>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</si>
  <si>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</si>
  <si>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</si>
  <si>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</si>
  <si>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</si>
  <si>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</si>
  <si>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</si>
  <si>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</si>
  <si>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</si>
  <si>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</si>
  <si>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</si>
  <si>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</si>
  <si>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</si>
  <si>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</si>
  <si>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</si>
  <si>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</si>
  <si>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</si>
  <si>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</si>
  <si>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</si>
  <si>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</si>
  <si>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</si>
  <si>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</si>
  <si>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</si>
  <si>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</si>
  <si>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</si>
  <si>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</si>
  <si>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</si>
  <si>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</si>
  <si>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</si>
  <si>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</si>
  <si>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</si>
  <si>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</si>
  <si>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</si>
  <si>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</si>
  <si>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</si>
  <si>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</si>
  <si>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</si>
  <si>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</si>
  <si>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</si>
  <si>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</si>
  <si>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</si>
  <si>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</si>
  <si>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</si>
  <si>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</si>
  <si>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</si>
  <si>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</si>
  <si>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</si>
  <si>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</si>
  <si>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</si>
  <si>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</si>
  <si>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</si>
  <si>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</si>
  <si>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</si>
  <si>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</si>
  <si>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</si>
  <si>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</si>
  <si>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</si>
  <si>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</si>
  <si>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</si>
  <si>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</si>
  <si>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</si>
  <si>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</si>
  <si>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</si>
  <si>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</si>
  <si>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</si>
  <si>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</si>
  <si>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</si>
  <si>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</si>
  <si>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</si>
  <si>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</si>
  <si>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</si>
  <si>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</si>
  <si>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</si>
  <si>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</si>
  <si>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</si>
  <si>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</si>
  <si>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</si>
  <si>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</si>
  <si>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</si>
  <si>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</si>
  <si>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</si>
  <si>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</si>
  <si>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</si>
  <si>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</si>
  <si>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</si>
  <si>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</si>
  <si>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</si>
  <si>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</si>
  <si>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</si>
  <si>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</si>
  <si>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</si>
  <si>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</si>
  <si>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</si>
  <si>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</si>
  <si>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</si>
  <si>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</si>
  <si>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</si>
  <si>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</si>
  <si>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</si>
  <si>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</si>
  <si>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</si>
  <si>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</si>
  <si>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</si>
  <si>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</si>
  <si>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</si>
  <si>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</si>
  <si>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</si>
  <si>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</si>
  <si>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</si>
  <si>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</si>
  <si>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</si>
  <si>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</si>
  <si>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</si>
  <si>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</si>
  <si>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</si>
  <si>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</si>
  <si>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</si>
  <si>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</si>
  <si>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</si>
  <si>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</si>
  <si>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</si>
  <si>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</si>
  <si>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</si>
  <si>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</si>
  <si>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</si>
  <si>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</si>
  <si>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</si>
  <si>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</si>
  <si>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</si>
  <si>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</si>
  <si>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</si>
  <si>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</si>
  <si>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</si>
  <si>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</si>
  <si>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</si>
  <si>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</si>
  <si>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</si>
  <si>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</si>
  <si>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</si>
  <si>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</si>
  <si>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</si>
  <si>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</si>
  <si>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</si>
  <si>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</si>
  <si>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</si>
  <si>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</si>
  <si>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</si>
  <si>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</si>
  <si>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</si>
  <si>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</si>
  <si>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</si>
  <si>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</si>
  <si>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</si>
  <si>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</si>
  <si>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</si>
  <si>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</si>
  <si>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</si>
  <si>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</si>
  <si>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</si>
  <si>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</si>
  <si>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</si>
  <si>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</si>
  <si>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</si>
  <si>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</si>
  <si>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</si>
  <si>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</si>
  <si>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</si>
  <si>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</si>
  <si>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</si>
  <si>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</si>
  <si>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</si>
  <si>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</si>
  <si>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</si>
  <si>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</si>
  <si>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</si>
  <si>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</si>
  <si>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</si>
  <si>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</si>
  <si>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</si>
  <si>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</si>
  <si>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</si>
  <si>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</si>
  <si>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</si>
  <si>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</si>
  <si>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</si>
  <si>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</si>
  <si>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</si>
  <si>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</si>
  <si>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</si>
  <si>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</si>
  <si>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</si>
  <si>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</si>
  <si>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</si>
  <si>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</si>
  <si>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</si>
  <si>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</si>
  <si>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</si>
  <si>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</si>
  <si>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</si>
  <si>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</si>
  <si>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</si>
  <si>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</si>
  <si>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</si>
  <si>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</si>
  <si>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</si>
  <si>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</si>
  <si>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</si>
  <si>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</si>
  <si>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</si>
  <si>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</si>
  <si>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</si>
  <si>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</si>
  <si>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</si>
  <si>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</si>
  <si>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</si>
  <si>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</si>
  <si>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</si>
  <si>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</si>
  <si>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</si>
  <si>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</si>
  <si>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</si>
  <si>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</si>
  <si>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</si>
  <si>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</si>
  <si>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</si>
  <si>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</si>
  <si>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</si>
  <si>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</si>
  <si>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</si>
  <si>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</si>
  <si>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</si>
  <si>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</si>
  <si>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</si>
  <si>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</si>
  <si>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</si>
  <si>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</si>
  <si>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</si>
  <si>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</si>
  <si>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</si>
  <si>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</si>
  <si>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</si>
  <si>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</si>
  <si>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</si>
  <si>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</si>
  <si>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</si>
  <si>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</si>
  <si>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</si>
  <si>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</si>
  <si>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</si>
  <si>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</si>
  <si>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</si>
  <si>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</si>
  <si>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</si>
  <si>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</si>
  <si>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</si>
  <si>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</si>
  <si>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</si>
  <si>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</si>
  <si>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</si>
  <si>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</si>
  <si>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</si>
  <si>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</si>
  <si>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</si>
  <si>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</si>
  <si>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</si>
  <si>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</si>
  <si>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</si>
  <si>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</si>
  <si>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</si>
  <si>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</si>
  <si>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</si>
  <si>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</si>
  <si>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</si>
  <si>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</si>
  <si>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</si>
  <si>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</si>
  <si>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</si>
  <si>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</si>
  <si>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</si>
  <si>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</si>
  <si>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</si>
  <si>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</si>
  <si>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</si>
  <si>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</si>
  <si>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</si>
  <si>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</si>
  <si>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</si>
  <si>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</si>
  <si>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</si>
  <si>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</si>
  <si>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</si>
  <si>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</si>
  <si>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</si>
  <si>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</si>
  <si>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</si>
  <si>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</si>
  <si>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</si>
  <si>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</si>
  <si>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</si>
  <si>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</si>
  <si>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</si>
  <si>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</si>
  <si>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</si>
  <si>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</si>
  <si>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</si>
  <si>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</si>
  <si>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</si>
  <si>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</si>
  <si>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</si>
  <si>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</si>
  <si>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</si>
  <si>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</si>
  <si>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</si>
  <si>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</si>
  <si>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</si>
  <si>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</si>
  <si>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</si>
  <si>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</si>
  <si>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</si>
  <si>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</si>
  <si>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</si>
  <si>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</si>
  <si>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</si>
  <si>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</si>
  <si>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</si>
  <si>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</si>
  <si>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</si>
  <si>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</si>
  <si>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</si>
  <si>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</si>
  <si>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</si>
  <si>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</si>
  <si>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</si>
  <si>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</si>
  <si>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</si>
  <si>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</si>
  <si>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</si>
  <si>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</si>
  <si>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</si>
  <si>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</si>
  <si>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</si>
  <si>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</si>
  <si>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</si>
  <si>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</si>
  <si>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</si>
  <si>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</si>
  <si>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</si>
  <si>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</si>
  <si>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</si>
  <si>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</si>
  <si>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</si>
  <si>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</si>
  <si>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</si>
  <si>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</si>
  <si>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</si>
  <si>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</si>
  <si>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</si>
  <si>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</si>
  <si>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</si>
  <si>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</si>
  <si>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</si>
  <si>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</si>
  <si>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</si>
  <si>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</si>
  <si>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</si>
  <si>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</si>
  <si>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</si>
  <si>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</si>
  <si>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</si>
  <si>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</si>
  <si>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</si>
  <si>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</si>
  <si>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</si>
  <si>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</si>
  <si>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</si>
  <si>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</si>
  <si>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</si>
  <si>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</si>
  <si>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</si>
  <si>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</si>
  <si>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</si>
  <si>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</si>
  <si>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</si>
  <si>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</si>
  <si>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</si>
  <si>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</si>
  <si>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</si>
  <si>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</si>
  <si>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</si>
  <si>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</si>
  <si>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</si>
  <si>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</si>
  <si>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</si>
  <si>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</si>
  <si>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</si>
  <si>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</si>
  <si>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</si>
  <si>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</si>
  <si>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</si>
  <si>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</si>
  <si>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</si>
  <si>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</si>
  <si>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</si>
  <si>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</si>
  <si>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</si>
  <si>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</si>
  <si>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</si>
  <si>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</si>
  <si>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</si>
  <si>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</si>
  <si>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</si>
  <si>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</si>
  <si>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</si>
  <si>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</si>
  <si>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</si>
  <si>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</si>
  <si>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</si>
  <si>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</si>
  <si>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</si>
  <si>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</si>
  <si>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</si>
  <si>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</si>
  <si>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</si>
  <si>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</si>
  <si>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</si>
  <si>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</si>
  <si>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</si>
  <si>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</si>
  <si>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</si>
  <si>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</si>
  <si>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</si>
  <si>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</si>
  <si>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</si>
  <si>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</si>
  <si>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</si>
  <si>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</si>
  <si>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</si>
  <si>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</si>
  <si>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</si>
  <si>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</si>
  <si>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</si>
  <si>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</si>
  <si>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</si>
  <si>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</si>
  <si>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</si>
  <si>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</si>
  <si>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</si>
  <si>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</si>
  <si>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</si>
  <si>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</si>
  <si>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</si>
  <si>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</si>
  <si>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</si>
  <si>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</si>
  <si>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</si>
  <si>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</si>
  <si>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</si>
  <si>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</si>
  <si>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</si>
  <si>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</si>
  <si>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</si>
  <si>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</si>
  <si>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</si>
  <si>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</si>
  <si>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</si>
  <si>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</si>
  <si>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</si>
  <si>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</si>
  <si>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</si>
  <si>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</si>
  <si>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</si>
  <si>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</si>
  <si>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</si>
  <si>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</si>
  <si>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</si>
  <si>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</si>
  <si>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</si>
  <si>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</si>
  <si>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</si>
  <si>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</si>
  <si>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</si>
  <si>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</si>
  <si>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</si>
  <si>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</si>
  <si>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</si>
  <si>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</si>
  <si>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</si>
  <si>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</si>
  <si>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</si>
  <si>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</si>
  <si>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</si>
  <si>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</si>
  <si>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</si>
  <si>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</si>
  <si>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</si>
  <si>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</si>
  <si>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</si>
  <si>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</si>
  <si>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</si>
  <si>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</si>
  <si>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</si>
  <si>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</si>
  <si>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</si>
  <si>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</si>
  <si>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</si>
  <si>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</si>
  <si>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</si>
  <si>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</si>
  <si>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</si>
  <si>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</si>
  <si>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</si>
  <si>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</si>
  <si>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</si>
  <si>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</si>
  <si>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</si>
  <si>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</si>
  <si>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</si>
  <si>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</si>
  <si>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</si>
  <si>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</si>
  <si>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</si>
  <si>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</si>
  <si>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</si>
  <si>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</si>
  <si>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</si>
  <si>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</si>
  <si>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</si>
  <si>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</si>
  <si>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</si>
  <si>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</si>
  <si>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</si>
  <si>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</si>
  <si>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</si>
  <si>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</si>
  <si>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</si>
  <si>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</si>
  <si>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</si>
  <si>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</si>
  <si>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</si>
  <si>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</si>
  <si>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</si>
  <si>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</si>
  <si>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</si>
  <si>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</si>
  <si>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</si>
  <si>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</si>
  <si>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</si>
  <si>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</si>
  <si>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</si>
  <si>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</si>
  <si>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</si>
  <si>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</si>
  <si>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</si>
  <si>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</si>
  <si>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</si>
  <si>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</si>
  <si>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</si>
  <si>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</si>
  <si>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</si>
  <si>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</si>
  <si>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</si>
  <si>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</si>
  <si>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</si>
  <si>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</si>
  <si>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</si>
  <si>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</si>
  <si>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</si>
  <si>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</si>
  <si>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</si>
  <si>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</si>
  <si>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</si>
  <si>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</si>
  <si>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</si>
  <si>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</si>
  <si>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</si>
  <si>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</si>
  <si>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</si>
  <si>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</si>
  <si>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</si>
  <si>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</si>
  <si>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</si>
  <si>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</si>
  <si>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</si>
  <si>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</si>
  <si>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</si>
  <si>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</si>
  <si>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</si>
  <si>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</si>
  <si>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</si>
  <si>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</si>
  <si>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</si>
  <si>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</si>
  <si>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</si>
  <si>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</si>
  <si>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</si>
  <si>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</si>
  <si>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</si>
  <si>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</si>
  <si>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</si>
  <si>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</si>
  <si>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</si>
  <si>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</si>
  <si>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</si>
  <si>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</si>
  <si>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</si>
  <si>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</si>
  <si>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</si>
  <si>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</si>
  <si>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</si>
  <si>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</si>
  <si>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</si>
  <si>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</si>
  <si>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</si>
  <si>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</si>
  <si>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</si>
  <si>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</si>
  <si>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</si>
  <si>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</si>
  <si>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</si>
  <si>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</si>
  <si>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</si>
  <si>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</si>
  <si>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</si>
  <si>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</si>
  <si>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</si>
  <si>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</si>
  <si>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</si>
  <si>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</si>
  <si>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</si>
  <si>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</si>
  <si>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</si>
  <si>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</si>
  <si>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</si>
  <si>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</si>
  <si>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</si>
  <si>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</si>
  <si>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</si>
  <si>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</si>
  <si>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</si>
  <si>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</si>
  <si>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</si>
  <si>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</si>
  <si>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</si>
  <si>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</si>
  <si>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</si>
  <si>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</si>
  <si>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</si>
  <si>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</si>
  <si>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</si>
  <si>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</si>
  <si>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</si>
  <si>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</si>
  <si>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</si>
  <si>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</si>
  <si>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</si>
  <si>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</si>
  <si>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</si>
  <si>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</si>
  <si>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</si>
  <si>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</si>
  <si>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</si>
  <si>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</si>
  <si>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</si>
  <si>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</si>
  <si>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</si>
  <si>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</si>
  <si>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</si>
  <si>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</si>
  <si>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</si>
  <si>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</si>
  <si>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</si>
  <si>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</si>
  <si>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</si>
  <si>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</si>
  <si>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</si>
  <si>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</si>
  <si>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</si>
  <si>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</si>
  <si>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</si>
  <si>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</si>
  <si>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</si>
  <si>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</si>
  <si>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</si>
  <si>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</si>
  <si>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</si>
  <si>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</si>
  <si>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</si>
  <si>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</si>
  <si>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</si>
  <si>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</si>
  <si>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</si>
  <si>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</si>
  <si>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</si>
  <si>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</si>
  <si>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</si>
  <si>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</si>
  <si>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</si>
  <si>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</si>
  <si>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</si>
  <si>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</si>
  <si>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</si>
  <si>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</si>
  <si>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</si>
  <si>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</si>
  <si>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</si>
  <si>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</si>
  <si>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</si>
  <si>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</si>
  <si>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</si>
  <si>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</si>
  <si>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</si>
  <si>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</si>
  <si>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</si>
  <si>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</si>
  <si>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</si>
  <si>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</si>
  <si>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</si>
  <si>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</si>
  <si>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</si>
  <si>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</si>
  <si>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</si>
  <si>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</si>
  <si>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</si>
  <si>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</si>
  <si>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</si>
  <si>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</si>
  <si>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</si>
  <si>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</si>
  <si>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</si>
  <si>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</si>
  <si>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</si>
  <si>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</si>
  <si>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</si>
  <si>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</si>
  <si>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</si>
  <si>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</si>
  <si>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</si>
  <si>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</si>
  <si>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</si>
  <si>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</si>
  <si>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</si>
  <si>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</si>
  <si>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</si>
  <si>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</si>
  <si>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</si>
  <si>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</si>
  <si>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</si>
  <si>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</si>
  <si>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</si>
  <si>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</si>
  <si>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</si>
  <si>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</si>
  <si>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</si>
  <si>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</si>
  <si>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</si>
  <si>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</si>
  <si>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</si>
  <si>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</si>
  <si>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</si>
  <si>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</si>
  <si>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</si>
  <si>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</si>
  <si>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</si>
  <si>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</si>
  <si>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</si>
  <si>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</si>
  <si>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</si>
  <si>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</si>
  <si>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</si>
  <si>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</si>
  <si>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</si>
  <si>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</si>
  <si>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</si>
  <si>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</si>
  <si>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</si>
  <si>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</si>
  <si>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</si>
  <si>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</si>
  <si>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</si>
  <si>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</si>
  <si>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</si>
  <si>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</si>
  <si>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</si>
  <si>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</si>
  <si>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</si>
  <si>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</si>
  <si>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</si>
  <si>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</si>
  <si>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</si>
  <si>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</si>
  <si>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</si>
  <si>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</si>
  <si>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</si>
  <si>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</si>
  <si>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</si>
  <si>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</si>
  <si>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</si>
  <si>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</si>
  <si>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</si>
  <si>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</si>
  <si>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</si>
  <si>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</si>
  <si>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</si>
  <si>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</si>
  <si>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</si>
  <si>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</si>
  <si>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</si>
  <si>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</si>
  <si>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</si>
  <si>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</si>
  <si>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</si>
  <si>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</si>
  <si>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</si>
  <si>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</si>
  <si>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</si>
  <si>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</si>
  <si>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</si>
  <si>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</si>
  <si>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</si>
  <si>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</si>
  <si>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</si>
  <si>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</si>
  <si>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</si>
  <si>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</si>
  <si>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</si>
  <si>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</si>
  <si>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</si>
  <si>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</si>
  <si>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</si>
  <si>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</si>
  <si>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</si>
  <si>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</si>
  <si>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</si>
  <si>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</si>
  <si>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</si>
  <si>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</si>
  <si>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</si>
  <si>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</si>
  <si>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</si>
  <si>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</si>
  <si>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</si>
  <si>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</si>
  <si>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</si>
  <si>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</si>
  <si>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</si>
  <si>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</si>
  <si>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</si>
  <si>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</si>
  <si>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</si>
  <si>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</si>
  <si>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</si>
  <si>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</si>
  <si>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</si>
  <si>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</si>
  <si>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</si>
  <si>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</si>
  <si>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</si>
  <si>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</si>
  <si>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</si>
  <si>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</si>
  <si>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</si>
  <si>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</si>
  <si>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</si>
  <si>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</si>
  <si>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</si>
  <si>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</si>
  <si>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</si>
  <si>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</si>
  <si>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</si>
  <si>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</si>
  <si>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</si>
  <si>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</si>
  <si>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</si>
  <si>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</si>
  <si>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</si>
  <si>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</si>
  <si>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</si>
  <si>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</si>
  <si>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</si>
  <si>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</si>
  <si>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</si>
  <si>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</si>
  <si>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</si>
  <si>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</si>
  <si>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</si>
  <si>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</si>
  <si>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</si>
  <si>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</si>
  <si>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</si>
  <si>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</si>
  <si>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</si>
  <si>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</si>
  <si>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</si>
  <si>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</si>
  <si>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</si>
  <si>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</si>
  <si>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</si>
  <si>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</si>
  <si>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</si>
  <si>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</si>
  <si>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</si>
  <si>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</si>
  <si>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</si>
  <si>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</si>
  <si>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</si>
  <si>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</si>
  <si>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</si>
  <si>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</si>
  <si>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</si>
  <si>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</si>
  <si>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</si>
  <si>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</si>
  <si>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</si>
  <si>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</si>
  <si>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</si>
  <si>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</si>
  <si>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</si>
  <si>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</si>
  <si>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</si>
  <si>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</si>
  <si>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</si>
  <si>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</si>
  <si>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</si>
  <si>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</si>
  <si>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</si>
  <si>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</si>
  <si>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</si>
  <si>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</si>
  <si>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</si>
  <si>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</si>
  <si>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</si>
  <si>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</si>
  <si>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</si>
  <si>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</si>
  <si>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</si>
  <si>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</si>
  <si>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</si>
  <si>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</si>
  <si>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</si>
  <si>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</si>
  <si>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</si>
  <si>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</si>
  <si>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</si>
  <si>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</si>
  <si>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</si>
  <si>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</si>
  <si>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</si>
  <si>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</si>
  <si>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</si>
  <si>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</si>
  <si>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</si>
  <si>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</si>
  <si>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</si>
  <si>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</si>
  <si>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</si>
  <si>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</si>
  <si>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</si>
  <si>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</si>
  <si>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</si>
  <si>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</si>
  <si>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</si>
  <si>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</si>
  <si>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</si>
  <si>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</si>
  <si>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</si>
  <si>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</si>
  <si>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</si>
  <si>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</si>
  <si>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</si>
  <si>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</si>
  <si>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</si>
  <si>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</si>
  <si>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</si>
  <si>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</si>
  <si>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</si>
  <si>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</si>
  <si>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</si>
  <si>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</si>
  <si>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</si>
  <si>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</si>
  <si>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</si>
  <si>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</si>
  <si>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</si>
  <si>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</si>
  <si>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</si>
  <si>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</si>
  <si>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</si>
  <si>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</si>
  <si>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</si>
  <si>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</si>
  <si>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</si>
  <si>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</si>
  <si>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</si>
  <si>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</si>
  <si>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</si>
  <si>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</si>
  <si>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</si>
  <si>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</si>
  <si>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</si>
  <si>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</si>
  <si>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</si>
  <si>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</si>
  <si>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</si>
  <si>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</si>
  <si>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</si>
  <si>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</si>
  <si>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</si>
  <si>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</si>
  <si>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</si>
  <si>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</si>
  <si>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</si>
  <si>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</si>
  <si>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</si>
  <si>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</si>
  <si>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</si>
  <si>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</si>
  <si>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</si>
  <si>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</si>
  <si>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</si>
  <si>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</si>
  <si>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</si>
  <si>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</si>
  <si>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</si>
  <si>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</si>
  <si>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</si>
  <si>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</si>
  <si>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</si>
  <si>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</si>
  <si>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</si>
  <si>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</si>
  <si>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</si>
  <si>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</si>
  <si>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</si>
  <si>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</si>
  <si>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</si>
  <si>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</si>
  <si>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</si>
  <si>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</si>
  <si>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</si>
  <si>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</si>
  <si>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</si>
  <si>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</si>
  <si>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</si>
  <si>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</si>
  <si>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</si>
  <si>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</si>
  <si>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</si>
  <si>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</si>
  <si>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</si>
  <si>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</si>
  <si>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</si>
  <si>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</si>
  <si>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</si>
  <si>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</si>
  <si>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</si>
  <si>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</si>
  <si>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</si>
  <si>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</si>
  <si>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</si>
  <si>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</si>
  <si>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</si>
  <si>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</si>
  <si>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</si>
  <si>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</si>
  <si>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</si>
  <si>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</si>
  <si>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</si>
  <si>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</si>
  <si>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</si>
  <si>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</si>
  <si>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</si>
  <si>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</si>
  <si>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</si>
  <si>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</si>
  <si>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</si>
  <si>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</si>
  <si>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</si>
  <si>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</si>
  <si>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</si>
  <si>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</si>
  <si>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</si>
  <si>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</si>
  <si>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</si>
  <si>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</si>
  <si>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</si>
  <si>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</si>
  <si>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</si>
  <si>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</si>
  <si>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</si>
  <si>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</si>
  <si>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</si>
  <si>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</si>
  <si>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</si>
  <si>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</si>
  <si>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</si>
  <si>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</si>
  <si>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</si>
  <si>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</si>
  <si>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</si>
  <si>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</si>
  <si>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</si>
  <si>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</si>
  <si>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</si>
  <si>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</si>
  <si>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</si>
  <si>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</si>
  <si>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</si>
  <si>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</si>
  <si>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</si>
  <si>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</si>
  <si>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</si>
  <si>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</si>
  <si>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</si>
  <si>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</si>
  <si>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</si>
  <si>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</si>
  <si>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</si>
  <si>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</si>
  <si>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</si>
  <si>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</si>
  <si>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</si>
  <si>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</si>
  <si>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</si>
  <si>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</si>
  <si>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</si>
  <si>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</si>
  <si>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</si>
  <si>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</si>
  <si>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</si>
  <si>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</si>
  <si>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</si>
  <si>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</si>
  <si>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</si>
  <si>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</si>
  <si>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</si>
  <si>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</si>
  <si>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</si>
  <si>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</si>
  <si>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</si>
  <si>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</si>
  <si>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</si>
  <si>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</si>
  <si>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</si>
  <si>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</si>
  <si>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</si>
  <si>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</si>
  <si>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</si>
  <si>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</si>
  <si>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</si>
  <si>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</si>
  <si>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</si>
  <si>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</si>
  <si>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</si>
  <si>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</si>
  <si>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</si>
  <si>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</si>
  <si>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</si>
  <si>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</si>
  <si>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</si>
  <si>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</si>
  <si>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</si>
  <si>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</si>
  <si>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</si>
  <si>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</si>
  <si>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</si>
  <si>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</si>
  <si>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</si>
  <si>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</si>
  <si>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</si>
  <si>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</si>
  <si>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</si>
  <si>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</si>
  <si>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</si>
  <si>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</si>
  <si>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</si>
  <si>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</si>
  <si>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</si>
  <si>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</si>
  <si>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</si>
  <si>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</si>
  <si>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</si>
  <si>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</si>
  <si>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</si>
  <si>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</si>
  <si>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</si>
  <si>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</si>
  <si>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</si>
  <si>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</si>
  <si>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</si>
  <si>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</si>
  <si>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</si>
  <si>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</si>
  <si>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</si>
  <si>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</si>
  <si>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</si>
  <si>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</si>
  <si>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</si>
  <si>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</si>
  <si>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</si>
  <si>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</si>
  <si>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</si>
  <si>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</si>
  <si>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</si>
  <si>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</si>
  <si>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</si>
  <si>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</si>
  <si>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</si>
  <si>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</si>
  <si>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</si>
  <si>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</si>
  <si>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</si>
  <si>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</si>
  <si>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</si>
  <si>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</si>
  <si>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</si>
  <si>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</si>
  <si>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</si>
  <si>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</si>
  <si>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</si>
  <si>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</si>
  <si>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</si>
  <si>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</si>
  <si>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</si>
  <si>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</si>
  <si>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</si>
  <si>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</si>
  <si>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</si>
  <si>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</si>
  <si>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</si>
  <si>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</si>
  <si>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</si>
  <si>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</si>
  <si>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</si>
  <si>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</si>
  <si>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</si>
  <si>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</si>
  <si>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</si>
  <si>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</si>
  <si>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</si>
  <si>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</si>
  <si>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</si>
  <si>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</si>
  <si>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</si>
  <si>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</si>
  <si>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</si>
  <si>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</si>
  <si>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</si>
  <si>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</si>
  <si>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</si>
  <si>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</si>
  <si>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</si>
  <si>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</si>
  <si>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</si>
  <si>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</si>
  <si>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</si>
  <si>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</si>
  <si>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</si>
  <si>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</si>
  <si>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</si>
  <si>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</si>
  <si>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</si>
  <si>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</si>
  <si>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</si>
  <si>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</si>
  <si>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</si>
  <si>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</si>
  <si>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</si>
  <si>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</si>
  <si>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</si>
  <si>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</si>
  <si>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</si>
  <si>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</si>
  <si>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</si>
  <si>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</si>
  <si>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</si>
  <si>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</si>
  <si>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</si>
  <si>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</si>
  <si>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</si>
  <si>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</si>
  <si>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</si>
  <si>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</si>
  <si>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</si>
  <si>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</si>
  <si>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</si>
  <si>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</si>
  <si>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</si>
  <si>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</si>
  <si>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</si>
  <si>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</si>
  <si>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</si>
  <si>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</si>
  <si>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</si>
  <si>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</si>
  <si>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</si>
  <si>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</si>
  <si>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</si>
  <si>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</si>
  <si>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</si>
  <si>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</si>
  <si>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</si>
  <si>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</si>
  <si>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</si>
  <si>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</si>
  <si>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</si>
  <si>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</si>
  <si>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</si>
  <si>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</si>
  <si>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</si>
  <si>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</si>
  <si>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</si>
  <si>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</si>
  <si>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</si>
  <si>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</si>
  <si>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</si>
  <si>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</si>
  <si>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</si>
  <si>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</si>
  <si>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</si>
  <si>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</si>
  <si>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</si>
  <si>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</si>
  <si>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</si>
  <si>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</si>
  <si>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</si>
  <si>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</si>
  <si>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</si>
  <si>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</si>
  <si>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</si>
  <si>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</si>
  <si>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</si>
  <si>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</si>
  <si>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</si>
  <si>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</si>
  <si>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</si>
  <si>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</si>
  <si>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</si>
  <si>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</si>
  <si>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</si>
  <si>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</si>
  <si>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</si>
  <si>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</si>
  <si>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</si>
  <si>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</si>
  <si>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</si>
  <si>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</si>
  <si>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</si>
  <si>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</si>
  <si>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</si>
  <si>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</si>
  <si>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</si>
  <si>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</si>
  <si>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</si>
  <si>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</si>
  <si>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</si>
  <si>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</si>
  <si>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</si>
  <si>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</si>
  <si>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</si>
  <si>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</si>
  <si>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</si>
  <si>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</si>
  <si>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</si>
  <si>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</si>
  <si>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</si>
  <si>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</si>
  <si>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</si>
  <si>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</si>
  <si>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</si>
  <si>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</si>
  <si>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</si>
  <si>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</si>
  <si>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</si>
  <si>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</si>
  <si>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</si>
  <si>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</si>
  <si>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</si>
  <si>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</si>
  <si>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</si>
  <si>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</si>
  <si>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</si>
  <si>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</si>
  <si>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</si>
  <si>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</si>
  <si>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</si>
  <si>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</si>
  <si>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</si>
  <si>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</si>
  <si>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</si>
  <si>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</si>
  <si>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</si>
  <si>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</si>
  <si>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</si>
  <si>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</si>
  <si>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</si>
  <si>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</si>
  <si>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</si>
  <si>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</si>
  <si>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</si>
  <si>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</si>
  <si>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</si>
  <si>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</si>
  <si>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</si>
  <si>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</si>
  <si>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</si>
  <si>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</si>
  <si>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</si>
  <si>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</si>
  <si>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</si>
  <si>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</si>
  <si>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</si>
  <si>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</si>
  <si>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</si>
  <si>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</si>
  <si>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</si>
  <si>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</si>
  <si>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</si>
  <si>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</si>
  <si>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</si>
  <si>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</si>
  <si>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</si>
  <si>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</si>
  <si>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</si>
  <si>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</si>
  <si>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</si>
  <si>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</si>
  <si>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</si>
  <si>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</si>
  <si>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</si>
  <si>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</si>
  <si>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</si>
  <si>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</si>
  <si>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</si>
  <si>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</si>
  <si>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</si>
  <si>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</si>
  <si>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</si>
  <si>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</si>
  <si>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</si>
  <si>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</si>
  <si>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</si>
  <si>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</si>
  <si>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</si>
  <si>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</si>
  <si>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</si>
  <si>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</si>
  <si>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</si>
  <si>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</si>
  <si>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</si>
  <si>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</si>
  <si>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</si>
  <si>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</si>
  <si>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</si>
  <si>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</si>
  <si>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</si>
  <si>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</si>
  <si>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</si>
  <si>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</si>
  <si>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</si>
  <si>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</si>
  <si>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</si>
  <si>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</si>
  <si>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</si>
  <si>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</si>
  <si>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</si>
  <si>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</si>
  <si>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</si>
  <si>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</si>
  <si>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</si>
  <si>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</si>
  <si>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</si>
  <si>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</si>
  <si>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</si>
  <si>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</si>
  <si>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</si>
  <si>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</si>
  <si>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</si>
  <si>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</si>
  <si>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</si>
  <si>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</si>
  <si>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</si>
  <si>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</si>
  <si>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</si>
  <si>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</si>
  <si>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</si>
  <si>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</si>
  <si>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</si>
  <si>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</si>
  <si>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</si>
  <si>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</si>
  <si>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</si>
  <si>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</si>
  <si>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</si>
  <si>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</si>
  <si>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</si>
  <si>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</si>
  <si>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</si>
  <si>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</si>
  <si>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</si>
  <si>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</si>
  <si>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</si>
  <si>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</si>
  <si>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</si>
  <si>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</si>
  <si>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</si>
  <si>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</si>
  <si>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</si>
  <si>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</si>
  <si>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</si>
  <si>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</si>
  <si>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</si>
  <si>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</si>
  <si>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</si>
  <si>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</si>
  <si>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</si>
  <si>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</si>
  <si>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</si>
  <si>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</si>
  <si>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</si>
  <si>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</si>
  <si>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</si>
  <si>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</si>
  <si>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</si>
  <si>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</si>
  <si>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</si>
  <si>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</si>
  <si>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</si>
  <si>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</si>
  <si>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</si>
  <si>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</si>
  <si>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</si>
  <si>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</si>
  <si>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</si>
  <si>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</si>
  <si>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</si>
  <si>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</si>
  <si>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</si>
  <si>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</si>
  <si>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</si>
  <si>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</si>
  <si>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</si>
  <si>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</si>
  <si>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</si>
  <si>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</si>
  <si>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</si>
  <si>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</si>
  <si>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</si>
  <si>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</si>
  <si>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</si>
  <si>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</si>
  <si>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</si>
  <si>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</si>
  <si>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</si>
  <si>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</si>
  <si>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</si>
  <si>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</si>
  <si>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</si>
  <si>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</si>
  <si>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</si>
  <si>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</si>
  <si>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</si>
  <si>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</si>
  <si>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</si>
  <si>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</si>
  <si>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</si>
  <si>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</si>
  <si>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</si>
  <si>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</si>
  <si>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</si>
  <si>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</si>
  <si>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</si>
  <si>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</si>
  <si>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</si>
  <si>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</si>
  <si>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</si>
  <si>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</si>
  <si>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</si>
  <si>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</si>
  <si>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</si>
  <si>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</si>
  <si>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</si>
  <si>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</si>
  <si>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</si>
  <si>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</si>
  <si>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</si>
  <si>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</si>
  <si>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</si>
  <si>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</si>
  <si>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</si>
  <si>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</si>
  <si>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</si>
  <si>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</si>
  <si>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</si>
  <si>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</si>
  <si>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</si>
  <si>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</si>
  <si>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</si>
  <si>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</si>
  <si>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</si>
  <si>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</si>
  <si>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</si>
  <si>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</si>
  <si>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</si>
  <si>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</si>
  <si>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</si>
  <si>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</si>
  <si>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</si>
  <si>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</si>
  <si>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</si>
  <si>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</si>
  <si>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</si>
  <si>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</si>
  <si>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</si>
  <si>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</si>
  <si>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</si>
  <si>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</si>
  <si>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</si>
  <si>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</si>
  <si>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</si>
  <si>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</si>
  <si>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</si>
  <si>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</si>
  <si>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</si>
  <si>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</si>
  <si>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</si>
  <si>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</si>
  <si>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</si>
  <si>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</si>
  <si>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</si>
  <si>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</si>
  <si>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</si>
  <si>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</si>
  <si>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</si>
  <si>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</si>
  <si>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</si>
  <si>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</si>
  <si>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</si>
  <si>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</si>
  <si>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</si>
  <si>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</si>
  <si>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</si>
  <si>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</si>
  <si>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</si>
  <si>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</si>
  <si>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</si>
  <si>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</si>
  <si>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</si>
  <si>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</si>
  <si>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</si>
  <si>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</si>
  <si>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</si>
  <si>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</si>
  <si>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</si>
  <si>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</si>
  <si>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</si>
  <si>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</si>
  <si>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</si>
  <si>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</si>
  <si>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</si>
  <si>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</si>
  <si>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</si>
  <si>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</si>
  <si>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</si>
  <si>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</si>
  <si>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</si>
  <si>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</si>
  <si>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</si>
  <si>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</si>
  <si>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</si>
  <si>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</si>
  <si>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</si>
  <si>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</si>
  <si>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</si>
  <si>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</si>
  <si>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</si>
  <si>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</si>
  <si>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</si>
  <si>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</si>
  <si>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</si>
  <si>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</si>
  <si>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</si>
  <si>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</si>
  <si>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</si>
  <si>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</si>
  <si>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</si>
  <si>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</si>
  <si>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</si>
  <si>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</si>
  <si>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</si>
  <si>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</si>
  <si>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</si>
  <si>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</si>
  <si>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</si>
  <si>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</si>
  <si>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</si>
  <si>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</si>
  <si>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</si>
  <si>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</si>
  <si>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</si>
  <si>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</si>
  <si>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</si>
  <si>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</si>
  <si>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</si>
  <si>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</si>
  <si>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</si>
  <si>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</si>
  <si>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</si>
  <si>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</si>
  <si>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</si>
  <si>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</si>
  <si>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</si>
  <si>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</si>
  <si>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</si>
  <si>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</si>
  <si>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</si>
  <si>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</si>
  <si>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</si>
  <si>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</si>
  <si>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</si>
  <si>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</si>
  <si>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</si>
  <si>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</si>
  <si>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</si>
  <si>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</si>
  <si>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</si>
  <si>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</si>
  <si>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</si>
  <si>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</si>
  <si>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</si>
  <si>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</si>
  <si>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</si>
  <si>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</si>
  <si>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</si>
  <si>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</si>
  <si>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</si>
  <si>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</si>
  <si>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</si>
  <si>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</si>
  <si>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</si>
  <si>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</si>
  <si>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</si>
  <si>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</si>
  <si>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</si>
  <si>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</si>
  <si>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</si>
  <si>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</si>
  <si>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</si>
  <si>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</si>
  <si>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</si>
  <si>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</si>
  <si>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</si>
  <si>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</si>
  <si>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</si>
  <si>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</si>
  <si>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</si>
  <si>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</si>
  <si>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</si>
  <si>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</si>
  <si>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</si>
  <si>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</si>
  <si>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</si>
  <si>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</si>
  <si>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</si>
  <si>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</si>
  <si>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</si>
  <si>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</si>
  <si>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</si>
  <si>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</si>
  <si>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</si>
  <si>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</si>
  <si>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</si>
  <si>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</si>
  <si>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</si>
  <si>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</si>
  <si>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</si>
  <si>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</si>
  <si>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</si>
  <si>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</si>
  <si>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</si>
  <si>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</si>
  <si>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</si>
  <si>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</si>
  <si>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</si>
  <si>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</si>
  <si>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</si>
  <si>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</si>
  <si>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</si>
  <si>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</si>
  <si>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</si>
  <si>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</si>
  <si>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</si>
  <si>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</si>
  <si>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</si>
  <si>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</si>
  <si>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</si>
  <si>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</si>
  <si>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</si>
  <si>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</si>
  <si>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</si>
  <si>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</si>
  <si>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</si>
  <si>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</si>
  <si>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</si>
  <si>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</si>
  <si>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</si>
  <si>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</si>
  <si>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</si>
  <si>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</si>
  <si>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</si>
  <si>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</si>
  <si>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</si>
  <si>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</si>
  <si>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</si>
  <si>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</si>
  <si>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</si>
  <si>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</si>
  <si>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</si>
  <si>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</si>
  <si>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</si>
  <si>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</si>
  <si>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</si>
  <si>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</si>
  <si>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</si>
  <si>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</si>
  <si>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</si>
  <si>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</si>
  <si>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</si>
  <si>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</si>
  <si>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</si>
  <si>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</si>
  <si>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</si>
  <si>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</si>
  <si>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</si>
  <si>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</si>
  <si>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</si>
  <si>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</si>
  <si>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</si>
  <si>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</si>
  <si>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</si>
  <si>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</si>
  <si>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</si>
  <si>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</si>
  <si>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</si>
  <si>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</si>
  <si>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</si>
  <si>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</si>
  <si>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</si>
  <si>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</si>
  <si>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</si>
  <si>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</si>
  <si>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</si>
  <si>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</si>
  <si>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</si>
  <si>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</si>
  <si>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</si>
  <si>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</si>
  <si>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</si>
  <si>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</si>
  <si>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</si>
  <si>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</si>
  <si>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</si>
  <si>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</si>
  <si>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</si>
  <si>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</si>
  <si>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</si>
  <si>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</si>
  <si>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</si>
  <si>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</si>
  <si>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</si>
  <si>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</si>
  <si>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</si>
  <si>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</si>
  <si>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</si>
  <si>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</si>
  <si>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</si>
  <si>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</si>
  <si>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</si>
  <si>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</si>
  <si>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</si>
  <si>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</si>
  <si>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</si>
  <si>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</si>
  <si>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</si>
  <si>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</si>
  <si>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</si>
  <si>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</si>
  <si>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</si>
  <si>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</si>
  <si>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</si>
  <si>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</si>
  <si>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</si>
  <si>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</si>
  <si>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</si>
  <si>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</si>
  <si>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</si>
  <si>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</si>
  <si>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</si>
  <si>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</si>
  <si>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</si>
  <si>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</si>
  <si>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</si>
  <si>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</si>
  <si>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</si>
  <si>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</si>
  <si>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</si>
  <si>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</si>
  <si>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</si>
  <si>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</si>
  <si>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</si>
  <si>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</si>
  <si>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</si>
  <si>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</si>
  <si>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</si>
  <si>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</si>
  <si>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</si>
  <si>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</si>
  <si>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</si>
  <si>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</si>
  <si>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</si>
  <si>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</si>
  <si>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</si>
  <si>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</si>
  <si>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</si>
  <si>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</si>
  <si>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</si>
  <si>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</si>
  <si>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</si>
  <si>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</si>
  <si>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</si>
  <si>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</si>
  <si>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</si>
  <si>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</si>
  <si>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</si>
  <si>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</si>
  <si>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</si>
  <si>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</si>
  <si>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</si>
  <si>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</si>
  <si>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</si>
  <si>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</si>
  <si>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</si>
  <si>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</si>
  <si>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</si>
  <si>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</si>
  <si>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</si>
  <si>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</si>
  <si>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</si>
  <si>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</si>
  <si>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</si>
  <si>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</si>
  <si>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</si>
  <si>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</si>
  <si>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</si>
  <si>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</si>
  <si>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</si>
  <si>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</si>
  <si>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</si>
  <si>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</si>
  <si>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</si>
  <si>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</si>
  <si>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</si>
  <si>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</si>
  <si>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</si>
  <si>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</si>
  <si>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</si>
  <si>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</si>
  <si>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</si>
  <si>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</si>
  <si>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</si>
  <si>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</si>
  <si>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</si>
  <si>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</si>
  <si>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</si>
  <si>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</si>
  <si>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</si>
  <si>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</si>
  <si>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</si>
  <si>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</si>
  <si>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</si>
  <si>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</si>
  <si>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</si>
  <si>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</si>
  <si>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</si>
  <si>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</si>
  <si>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</si>
  <si>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</si>
  <si>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</si>
  <si>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</si>
  <si>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</si>
  <si>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</si>
  <si>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</si>
  <si>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</si>
  <si>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</si>
  <si>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</si>
  <si>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</si>
  <si>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</si>
  <si>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</si>
  <si>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</si>
  <si>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</si>
  <si>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</si>
  <si>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</si>
  <si>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</si>
  <si>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</si>
  <si>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</si>
  <si>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</si>
  <si>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</si>
  <si>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</si>
  <si>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</si>
  <si>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</si>
  <si>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</si>
  <si>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</si>
  <si>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</si>
  <si>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</si>
  <si>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</si>
  <si>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</si>
  <si>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</si>
  <si>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</si>
  <si>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</si>
  <si>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</si>
  <si>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</si>
  <si>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</si>
  <si>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</si>
  <si>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</si>
  <si>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</si>
  <si>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</si>
  <si>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</si>
  <si>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</si>
  <si>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</si>
  <si>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</si>
  <si>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</si>
  <si>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</si>
  <si>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</si>
  <si>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</si>
  <si>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</si>
  <si>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</si>
  <si>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</si>
  <si>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</si>
  <si>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</si>
  <si>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</si>
  <si>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</si>
  <si>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</si>
  <si>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</si>
  <si>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</si>
  <si>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</si>
  <si>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</si>
  <si>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</si>
  <si>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</si>
  <si>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</si>
  <si>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</si>
  <si>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</si>
  <si>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</si>
  <si>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</si>
  <si>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</si>
  <si>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</si>
  <si>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</si>
  <si>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</si>
  <si>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</si>
  <si>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</si>
  <si>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</si>
  <si>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</si>
  <si>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</si>
  <si>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</si>
  <si>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</si>
  <si>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</si>
  <si>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</si>
  <si>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</si>
  <si>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</si>
  <si>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</si>
  <si>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</si>
  <si>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</si>
  <si>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</si>
  <si>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</si>
  <si>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</si>
  <si>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</si>
  <si>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</si>
  <si>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</si>
  <si>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</si>
  <si>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</si>
  <si>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</si>
  <si>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</si>
  <si>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</si>
  <si>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</si>
  <si>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</si>
  <si>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</si>
  <si>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</si>
  <si>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</si>
  <si>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</si>
  <si>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</si>
  <si>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</si>
  <si>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</si>
  <si>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</si>
  <si>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</si>
  <si>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</si>
  <si>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</si>
  <si>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</si>
  <si>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</si>
  <si>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</si>
  <si>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</si>
  <si>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</si>
  <si>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</si>
  <si>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</si>
  <si>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</si>
  <si>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</si>
  <si>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</si>
  <si>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</si>
  <si>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</si>
  <si>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</si>
  <si>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</si>
  <si>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</si>
  <si>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</si>
  <si>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</si>
  <si>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</si>
  <si>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</si>
  <si>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</si>
  <si>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</si>
  <si>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</si>
  <si>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</si>
  <si>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</si>
  <si>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</si>
  <si>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</si>
  <si>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</si>
  <si>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</si>
  <si>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</si>
  <si>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</si>
  <si>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</si>
  <si>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</si>
  <si>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</si>
  <si>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</si>
  <si>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</si>
  <si>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</si>
  <si>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</si>
  <si>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</si>
  <si>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</si>
  <si>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</si>
  <si>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</si>
  <si>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</si>
  <si>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</si>
  <si>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</si>
  <si>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</si>
  <si>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</si>
  <si>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</si>
  <si>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</si>
  <si>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</si>
  <si>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</si>
  <si>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</si>
  <si>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</si>
  <si>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</si>
  <si>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</si>
  <si>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</si>
  <si>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</si>
  <si>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</si>
  <si>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</si>
  <si>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</si>
  <si>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</si>
  <si>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</si>
  <si>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</si>
  <si>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</si>
  <si>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</si>
  <si>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</si>
  <si>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</si>
  <si>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</si>
  <si>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</si>
  <si>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</si>
  <si>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</si>
  <si>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</si>
  <si>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</si>
  <si>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</si>
  <si>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</si>
  <si>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</si>
  <si>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</si>
  <si>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</si>
  <si>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</si>
  <si>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</si>
  <si>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</si>
  <si>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</si>
  <si>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</si>
  <si>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</si>
  <si>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</si>
  <si>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</si>
  <si>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</si>
  <si>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</si>
  <si>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</si>
  <si>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</si>
  <si>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</si>
  <si>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</si>
  <si>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</si>
  <si>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</si>
  <si>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</si>
  <si>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</si>
  <si>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</si>
  <si>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</si>
  <si>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</si>
  <si>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</si>
  <si>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</si>
  <si>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</si>
  <si>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</si>
  <si>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</si>
  <si>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</si>
  <si>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</si>
  <si>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</si>
  <si>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</si>
  <si>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</si>
  <si>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</si>
  <si>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</si>
  <si>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</si>
  <si>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</si>
  <si>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</si>
  <si>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</si>
  <si>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</si>
  <si>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</si>
  <si>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</si>
  <si>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</si>
  <si>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</si>
  <si>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</si>
  <si>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</si>
  <si>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</si>
  <si>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</si>
  <si>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</si>
  <si>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</si>
  <si>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</si>
  <si>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</si>
  <si>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</si>
  <si>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</si>
  <si>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</si>
  <si>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</si>
  <si>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</si>
  <si>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</si>
  <si>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</si>
  <si>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</si>
  <si>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</si>
  <si>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</si>
  <si>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</si>
  <si>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</si>
  <si>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</si>
  <si>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</si>
  <si>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</si>
  <si>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</si>
  <si>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</si>
  <si>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</si>
  <si>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</si>
  <si>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</si>
  <si>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</si>
  <si>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</si>
  <si>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</si>
  <si>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</si>
  <si>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</si>
  <si>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</si>
  <si>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</si>
  <si>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</si>
  <si>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</si>
  <si>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</si>
  <si>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</si>
  <si>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</si>
  <si>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</si>
  <si>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</si>
  <si>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</si>
  <si>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</si>
  <si>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</si>
  <si>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</si>
  <si>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</si>
  <si>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</si>
  <si>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</si>
  <si>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</si>
  <si>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</si>
  <si>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</si>
  <si>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</si>
  <si>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</si>
  <si>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</si>
  <si>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</si>
  <si>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</si>
  <si>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</si>
  <si>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</si>
  <si>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</si>
  <si>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</si>
  <si>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</si>
  <si>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</si>
  <si>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</si>
  <si>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</si>
  <si>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</si>
  <si>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</si>
  <si>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</si>
  <si>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</si>
  <si>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</si>
  <si>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</si>
  <si>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</si>
  <si>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</si>
  <si>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</si>
  <si>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</si>
  <si>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</si>
  <si>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</si>
  <si>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</si>
  <si>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</si>
  <si>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</si>
  <si>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</si>
  <si>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</si>
  <si>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</si>
  <si>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</si>
  <si>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</si>
  <si>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</si>
  <si>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</si>
  <si>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</si>
  <si>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</si>
  <si>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</si>
  <si>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</si>
  <si>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</si>
  <si>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</si>
  <si>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</si>
  <si>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</si>
  <si>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</si>
  <si>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</si>
  <si>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</si>
  <si>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</si>
  <si>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</si>
  <si>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</si>
  <si>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</si>
  <si>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</si>
  <si>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</si>
  <si>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</si>
  <si>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</si>
  <si>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</si>
  <si>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</si>
  <si>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</si>
  <si>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</si>
  <si>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</si>
  <si>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</si>
  <si>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</si>
  <si>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</si>
  <si>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</si>
  <si>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</si>
  <si>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</si>
  <si>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</si>
  <si>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</si>
  <si>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</si>
  <si>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</si>
  <si>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</si>
  <si>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</si>
  <si>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</si>
  <si>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</si>
  <si>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</si>
  <si>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</si>
  <si>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</si>
  <si>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</si>
  <si>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</si>
  <si>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</si>
  <si>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</si>
  <si>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</si>
  <si>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</si>
  <si>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</si>
  <si>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</si>
  <si>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</si>
  <si>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</si>
  <si>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</si>
  <si>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</si>
  <si>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</si>
  <si>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</si>
  <si>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</si>
  <si>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</si>
  <si>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</si>
  <si>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</si>
  <si>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</si>
  <si>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</si>
  <si>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</si>
  <si>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</si>
  <si>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</si>
  <si>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</si>
  <si>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</si>
  <si>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</si>
  <si>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</si>
  <si>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</si>
  <si>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</si>
  <si>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</si>
  <si>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</si>
  <si>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</si>
  <si>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</si>
  <si>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</si>
  <si>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</si>
  <si>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</si>
  <si>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</si>
  <si>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</si>
  <si>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</si>
  <si>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</si>
  <si>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</si>
  <si>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</si>
  <si>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</si>
  <si>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</si>
  <si>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</si>
  <si>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</si>
  <si>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</si>
  <si>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</si>
  <si>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</si>
  <si>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</si>
  <si>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</si>
  <si>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</si>
  <si>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</si>
  <si>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</si>
  <si>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</si>
  <si>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</si>
  <si>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</si>
  <si>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</si>
  <si>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</si>
  <si>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</si>
  <si>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</si>
  <si>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</si>
  <si>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</si>
  <si>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</si>
  <si>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</si>
  <si>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</si>
  <si>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</si>
  <si>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</si>
  <si>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</si>
  <si>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</si>
  <si>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</si>
  <si>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</si>
  <si>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</si>
  <si>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</si>
  <si>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</si>
  <si>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</si>
  <si>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</si>
  <si>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</si>
  <si>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</si>
  <si>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</si>
  <si>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</si>
  <si>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</si>
  <si>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</si>
  <si>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</si>
  <si>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</si>
  <si>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</si>
  <si>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</si>
  <si>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</si>
  <si>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</si>
  <si>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</si>
  <si>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</si>
  <si>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</si>
  <si>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</si>
  <si>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</si>
  <si>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</si>
  <si>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</si>
  <si>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</si>
  <si>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</si>
  <si>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</si>
  <si>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</si>
  <si>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</si>
  <si>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</si>
  <si>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</si>
  <si>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</si>
  <si>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</si>
  <si>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</si>
  <si>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</si>
  <si>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</si>
  <si>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</si>
  <si>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</si>
  <si>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</si>
  <si>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</si>
  <si>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</si>
  <si>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</si>
  <si>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</si>
  <si>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</si>
  <si>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</si>
  <si>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</si>
  <si>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</si>
  <si>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</si>
  <si>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</si>
  <si>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</si>
  <si>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</si>
  <si>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</si>
  <si>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</si>
  <si>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</si>
  <si>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</si>
  <si>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</si>
  <si>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</si>
  <si>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</si>
  <si>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</si>
  <si>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</si>
  <si>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</si>
  <si>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</si>
  <si>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</si>
  <si>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</si>
  <si>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</si>
  <si>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</si>
  <si>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</si>
  <si>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</si>
  <si>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</si>
  <si>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</si>
  <si>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</si>
  <si>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</si>
  <si>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</si>
  <si>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</si>
  <si>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</si>
  <si>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</si>
  <si>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</si>
  <si>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</si>
  <si>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</si>
  <si>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</si>
  <si>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</si>
  <si>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</si>
  <si>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</si>
  <si>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</si>
  <si>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</si>
  <si>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</si>
  <si>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</si>
  <si>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</si>
  <si>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</si>
  <si>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</si>
  <si>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</si>
  <si>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</si>
  <si>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</si>
  <si>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</si>
  <si>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</si>
  <si>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</si>
  <si>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</si>
  <si>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</si>
  <si>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</si>
  <si>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</si>
  <si>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</si>
  <si>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</si>
  <si>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</si>
  <si>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</si>
  <si>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</si>
  <si>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</si>
  <si>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</si>
  <si>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</si>
  <si>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</si>
  <si>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</si>
  <si>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</si>
  <si>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</si>
  <si>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</si>
  <si>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</si>
  <si>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</si>
  <si>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</si>
  <si>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</si>
  <si>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</si>
  <si>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</si>
  <si>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</si>
  <si>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</si>
  <si>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</si>
  <si>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</si>
  <si>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</si>
  <si>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</si>
  <si>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</si>
  <si>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</si>
  <si>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</si>
  <si>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</si>
  <si>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</si>
  <si>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</si>
  <si>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</si>
  <si>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</si>
  <si>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</si>
  <si>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</si>
  <si>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</si>
  <si>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</si>
  <si>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</si>
  <si>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</si>
  <si>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</si>
  <si>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</si>
  <si>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</si>
  <si>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</si>
  <si>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</si>
  <si>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</si>
  <si>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</si>
  <si>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</si>
  <si>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</si>
  <si>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</si>
  <si>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</si>
  <si>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</si>
  <si>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</si>
  <si>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</si>
  <si>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</si>
  <si>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</si>
  <si>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</si>
  <si>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</si>
  <si>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</si>
  <si>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</si>
  <si>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</si>
  <si>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</si>
  <si>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</si>
  <si>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</si>
  <si>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</si>
  <si>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</si>
  <si>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</si>
  <si>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</si>
  <si>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</si>
  <si>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</si>
  <si>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</si>
  <si>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</si>
  <si>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</si>
  <si>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</si>
  <si>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</si>
  <si>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</si>
  <si>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</si>
  <si>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</si>
  <si>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</si>
  <si>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</si>
  <si>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</si>
  <si>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</si>
  <si>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</si>
  <si>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</si>
  <si>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</si>
  <si>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</si>
  <si>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</si>
  <si>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</si>
  <si>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</si>
  <si>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</si>
  <si>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</si>
  <si>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</si>
  <si>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</si>
  <si>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</si>
  <si>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</si>
  <si>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</si>
  <si>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</si>
  <si>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</si>
  <si>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</si>
  <si>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</si>
  <si>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</si>
  <si>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</si>
  <si>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</si>
  <si>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</si>
  <si>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</si>
  <si>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</si>
  <si>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</si>
  <si>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</si>
  <si>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</si>
  <si>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</si>
  <si>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</si>
  <si>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</si>
  <si>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</si>
  <si>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</si>
  <si>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</si>
  <si>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</si>
  <si>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</si>
  <si>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</si>
  <si>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</si>
  <si>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</si>
  <si>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</si>
  <si>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</si>
  <si>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</si>
  <si>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</si>
  <si>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</si>
  <si>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</si>
  <si>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</si>
  <si>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</si>
  <si>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</si>
  <si>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</si>
  <si>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</si>
  <si>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</si>
  <si>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</si>
  <si>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</si>
  <si>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</si>
  <si>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</si>
  <si>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</si>
  <si>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</si>
  <si>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</si>
  <si>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</si>
  <si>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</si>
  <si>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</si>
  <si>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</si>
  <si>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</si>
  <si>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</si>
  <si>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</si>
  <si>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</si>
  <si>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</si>
  <si>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</si>
  <si>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</si>
  <si>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</si>
  <si>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</si>
  <si>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</si>
  <si>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</si>
  <si>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</si>
  <si>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</si>
  <si>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</si>
  <si>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</si>
  <si>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</si>
  <si>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</si>
  <si>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</si>
  <si>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</si>
  <si>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</si>
  <si>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</si>
  <si>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</si>
  <si>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</si>
  <si>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</si>
  <si>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</si>
  <si>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</si>
  <si>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</si>
  <si>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</si>
  <si>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</si>
  <si>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</si>
  <si>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</si>
  <si>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</si>
  <si>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</si>
  <si>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</si>
  <si>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</si>
  <si>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</si>
  <si>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</si>
  <si>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</si>
  <si>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</si>
  <si>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</si>
  <si>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</si>
  <si>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</si>
  <si>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</si>
  <si>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</si>
  <si>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</si>
  <si>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</si>
  <si>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</si>
  <si>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</si>
  <si>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</si>
  <si>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</si>
  <si>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</si>
  <si>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</si>
  <si>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</si>
  <si>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</si>
  <si>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</si>
  <si>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</si>
  <si>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</si>
  <si>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</si>
  <si>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</si>
  <si>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</si>
  <si>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</si>
  <si>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</si>
  <si>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</si>
  <si>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</si>
  <si>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</si>
  <si>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</si>
  <si>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</si>
  <si>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</si>
  <si>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</si>
  <si>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</si>
  <si>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</si>
  <si>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</si>
  <si>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</si>
  <si>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</si>
  <si>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</si>
  <si>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</si>
  <si>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</si>
  <si>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</si>
  <si>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</si>
  <si>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</si>
  <si>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</si>
  <si>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</si>
  <si>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</si>
  <si>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</si>
  <si>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</si>
  <si>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</si>
  <si>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</si>
  <si>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</si>
  <si>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</si>
  <si>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</si>
  <si>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</si>
  <si>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</si>
  <si>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</si>
  <si>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</si>
  <si>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</si>
  <si>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</si>
  <si>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</si>
  <si>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</si>
  <si>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</si>
  <si>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</si>
  <si>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</si>
  <si>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</si>
  <si>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</si>
  <si>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</si>
  <si>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</si>
  <si>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</si>
  <si>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</si>
  <si>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</si>
  <si>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</si>
  <si>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</si>
  <si>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</si>
  <si>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</si>
  <si>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</si>
  <si>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</si>
  <si>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</si>
  <si>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</si>
  <si>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</si>
  <si>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</si>
  <si>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</si>
  <si>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</si>
  <si>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</si>
  <si>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</si>
  <si>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</si>
  <si>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</si>
  <si>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</si>
  <si>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</si>
  <si>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</si>
  <si>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</si>
  <si>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</si>
  <si>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</si>
  <si>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</si>
  <si>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</si>
  <si>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</si>
  <si>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</si>
  <si>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</si>
  <si>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</si>
  <si>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</si>
  <si>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</si>
  <si>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</si>
  <si>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</si>
  <si>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</si>
  <si>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</si>
  <si>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</si>
  <si>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</si>
  <si>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</si>
  <si>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</si>
  <si>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</si>
  <si>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</si>
  <si>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</si>
  <si>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</si>
  <si>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</si>
  <si>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</si>
  <si>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</si>
  <si>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</si>
  <si>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</si>
  <si>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</si>
  <si>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</si>
  <si>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</si>
  <si>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</si>
  <si>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</si>
  <si>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</si>
  <si>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</si>
  <si>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</si>
  <si>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</si>
  <si>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</si>
  <si>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</si>
  <si>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</si>
  <si>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</si>
  <si>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</si>
  <si>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</si>
  <si>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</si>
  <si>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</si>
  <si>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</si>
  <si>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</si>
  <si>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</si>
  <si>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</si>
  <si>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</si>
  <si>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</si>
  <si>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</si>
  <si>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</si>
  <si>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</si>
  <si>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</si>
  <si>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</si>
  <si>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</si>
  <si>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</si>
  <si>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</si>
  <si>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</si>
  <si>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</si>
  <si>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</si>
  <si>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</si>
  <si>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</si>
  <si>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</si>
  <si>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</si>
  <si>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</si>
  <si>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</si>
  <si>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</si>
  <si>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</si>
  <si>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</si>
  <si>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</si>
  <si>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</si>
  <si>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</si>
  <si>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</si>
  <si>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</si>
  <si>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</si>
  <si>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</si>
  <si>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</si>
  <si>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</si>
  <si>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</si>
  <si>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</si>
  <si>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</si>
  <si>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</si>
  <si>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</si>
  <si>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</si>
  <si>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</si>
  <si>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</si>
  <si>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</si>
  <si>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</si>
  <si>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</si>
  <si>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</si>
  <si>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</si>
  <si>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</si>
  <si>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</si>
  <si>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</si>
  <si>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</si>
  <si>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</si>
  <si>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</si>
  <si>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</si>
  <si>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</si>
  <si>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</si>
  <si>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</si>
  <si>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</si>
  <si>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</si>
  <si>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</si>
  <si>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</si>
  <si>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</si>
  <si>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</si>
  <si>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</si>
  <si>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</si>
  <si>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</si>
  <si>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</si>
  <si>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</si>
  <si>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</si>
  <si>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</si>
  <si>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</si>
  <si>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</si>
  <si>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</si>
  <si>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</si>
  <si>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</si>
  <si>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</si>
  <si>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</si>
  <si>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</si>
  <si>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</si>
  <si>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</si>
  <si>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</si>
  <si>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</si>
  <si>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</si>
  <si>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</si>
  <si>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</si>
  <si>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</si>
  <si>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</si>
  <si>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</si>
  <si>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</si>
  <si>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</si>
  <si>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</si>
  <si>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</si>
  <si>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</si>
  <si>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</si>
  <si>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</si>
  <si>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</si>
  <si>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</si>
  <si>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</si>
  <si>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</si>
  <si>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</si>
  <si>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</si>
  <si>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</si>
  <si>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</si>
  <si>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</si>
  <si>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</si>
  <si>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</si>
  <si>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</si>
  <si>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</si>
  <si>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</si>
  <si>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</si>
  <si>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</si>
  <si>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</si>
  <si>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</si>
  <si>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</si>
  <si>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</si>
  <si>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</si>
  <si>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</si>
  <si>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</si>
  <si>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</si>
  <si>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</si>
  <si>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</si>
  <si>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</si>
  <si>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</si>
  <si>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</si>
  <si>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</si>
  <si>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</si>
  <si>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</si>
  <si>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</si>
  <si>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</si>
  <si>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</si>
  <si>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</si>
  <si>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</si>
  <si>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</si>
  <si>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</si>
  <si>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</si>
  <si>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</si>
  <si>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</si>
  <si>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</si>
  <si>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</si>
  <si>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</si>
  <si>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</si>
  <si>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</si>
  <si>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</si>
  <si>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</si>
  <si>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</si>
  <si>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</si>
  <si>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</si>
  <si>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</si>
  <si>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</si>
  <si>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</si>
  <si>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</si>
  <si>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</si>
  <si>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</si>
  <si>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</si>
  <si>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</si>
  <si>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</si>
  <si>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</si>
  <si>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</si>
  <si>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</si>
  <si>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</si>
  <si>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</si>
  <si>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</si>
  <si>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</si>
  <si>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</si>
  <si>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</si>
  <si>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</si>
  <si>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</si>
  <si>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</si>
  <si>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</si>
  <si>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</si>
  <si>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</si>
  <si>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</si>
  <si>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</si>
  <si>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</si>
  <si>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</si>
  <si>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</si>
  <si>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</si>
  <si>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</si>
  <si>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</si>
  <si>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</si>
  <si>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</si>
  <si>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</si>
  <si>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</si>
  <si>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</si>
  <si>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</si>
  <si>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</si>
  <si>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</si>
  <si>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</si>
  <si>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</si>
  <si>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</si>
  <si>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</si>
  <si>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</si>
  <si>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</si>
  <si>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</si>
  <si>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</si>
  <si>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</si>
  <si>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</si>
  <si>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</si>
  <si>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</si>
  <si>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</si>
  <si>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</si>
  <si>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</si>
  <si>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</si>
  <si>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</si>
  <si>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</si>
  <si>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</si>
  <si>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</si>
  <si>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</si>
  <si>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</si>
  <si>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</si>
  <si>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</si>
  <si>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</si>
  <si>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</si>
  <si>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</si>
  <si>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</si>
  <si>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</si>
  <si>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</si>
  <si>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</si>
  <si>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</si>
  <si>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</si>
  <si>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</si>
  <si>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</si>
  <si>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</si>
  <si>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</si>
  <si>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</si>
  <si>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</si>
  <si>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</si>
  <si>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</si>
  <si>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</si>
  <si>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</si>
  <si>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</si>
  <si>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</si>
  <si>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</si>
  <si>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</si>
  <si>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</si>
  <si>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</si>
  <si>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</si>
  <si>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</si>
  <si>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</si>
  <si>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</si>
  <si>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</si>
  <si>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</si>
  <si>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</si>
  <si>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</si>
  <si>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</si>
  <si>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</si>
  <si>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</si>
  <si>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</si>
  <si>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</si>
  <si>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</si>
  <si>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</si>
  <si>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</si>
  <si>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</si>
  <si>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</si>
  <si>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</si>
  <si>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</si>
  <si>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</si>
  <si>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</si>
  <si>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</si>
  <si>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</si>
  <si>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</si>
  <si>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</si>
  <si>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</si>
  <si>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</si>
  <si>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</si>
  <si>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</si>
  <si>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</si>
  <si>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</si>
  <si>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</si>
  <si>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</si>
  <si>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</si>
  <si>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</si>
  <si>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</si>
  <si>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</si>
  <si>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</si>
  <si>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</si>
  <si>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</si>
  <si>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</si>
  <si>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</si>
  <si>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</si>
  <si>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</si>
  <si>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</si>
  <si>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</si>
  <si>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</si>
  <si>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</si>
  <si>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</si>
  <si>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</si>
  <si>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</si>
  <si>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</si>
  <si>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</si>
  <si>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</si>
  <si>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</si>
  <si>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</si>
  <si>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</si>
  <si>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</si>
  <si>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</si>
  <si>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</si>
  <si>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</si>
  <si>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</si>
  <si>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</si>
  <si>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</si>
  <si>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</si>
  <si>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</si>
  <si>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</si>
  <si>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</si>
  <si>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</si>
  <si>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</si>
  <si>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</si>
  <si>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</si>
  <si>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</si>
  <si>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</si>
  <si>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</si>
  <si>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</si>
  <si>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</si>
  <si>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</si>
  <si>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</si>
  <si>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</si>
  <si>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</si>
  <si>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</si>
  <si>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</si>
  <si>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</si>
  <si>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</si>
  <si>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</si>
  <si>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</si>
  <si>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</si>
  <si>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</si>
  <si>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</si>
  <si>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</si>
  <si>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</si>
  <si>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</si>
  <si>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</si>
  <si>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</si>
  <si>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</si>
  <si>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</si>
  <si>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</si>
  <si>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</si>
  <si>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</si>
  <si>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</si>
  <si>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</si>
  <si>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</si>
  <si>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</si>
  <si>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</si>
  <si>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</si>
  <si>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</si>
  <si>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</si>
  <si>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</si>
  <si>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</si>
  <si>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</si>
  <si>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</si>
  <si>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</si>
  <si>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</si>
  <si>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</si>
  <si>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</si>
  <si>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</si>
  <si>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</si>
  <si>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</si>
  <si>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</si>
  <si>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</si>
  <si>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</si>
  <si>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</si>
  <si>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</si>
  <si>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</si>
  <si>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</si>
  <si>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</si>
  <si>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</si>
  <si>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</si>
  <si>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</si>
  <si>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</si>
  <si>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</si>
  <si>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</si>
  <si>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</si>
  <si>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</si>
  <si>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</si>
  <si>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</si>
  <si>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</si>
  <si>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</si>
  <si>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</si>
  <si>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</si>
  <si>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</si>
  <si>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</si>
  <si>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</si>
  <si>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</si>
  <si>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</si>
  <si>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</si>
  <si>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</si>
  <si>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</si>
  <si>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</si>
  <si>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</si>
  <si>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</si>
  <si>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</si>
  <si>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</si>
  <si>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</si>
  <si>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</si>
  <si>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</si>
  <si>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</si>
  <si>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</si>
  <si>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</si>
  <si>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</si>
  <si>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</si>
  <si>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</si>
  <si>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</si>
  <si>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</si>
  <si>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</si>
  <si>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</si>
  <si>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</si>
  <si>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</si>
  <si>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</si>
  <si>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</si>
  <si>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</si>
  <si>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</si>
  <si>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</si>
  <si>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</si>
  <si>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</si>
  <si>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</si>
  <si>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</si>
  <si>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</si>
  <si>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</si>
  <si>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</si>
  <si>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</si>
  <si>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</si>
  <si>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</si>
  <si>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</si>
  <si>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</si>
  <si>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</si>
  <si>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</si>
  <si>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</si>
  <si>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</si>
  <si>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</si>
  <si>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</si>
  <si>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</si>
  <si>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</si>
  <si>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</si>
  <si>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</si>
  <si>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</si>
  <si>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</si>
  <si>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</si>
  <si>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</si>
  <si>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</si>
  <si>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</si>
  <si>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</si>
  <si>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</si>
  <si>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</si>
  <si>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</si>
  <si>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</si>
  <si>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</si>
  <si>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</si>
  <si>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</si>
  <si>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</si>
  <si>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</si>
  <si>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</si>
  <si>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</si>
  <si>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</si>
  <si>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</si>
  <si>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</si>
  <si>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</si>
  <si>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</si>
  <si>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</si>
  <si>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</si>
  <si>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</si>
  <si>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</si>
  <si>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</si>
  <si>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</si>
  <si>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</si>
  <si>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</si>
  <si>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</si>
  <si>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</si>
  <si>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</si>
  <si>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</si>
  <si>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</si>
  <si>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</si>
  <si>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</si>
  <si>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</si>
  <si>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</si>
  <si>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</si>
  <si>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</si>
  <si>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</si>
  <si>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</si>
  <si>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</si>
  <si>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</si>
  <si>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</si>
  <si>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</si>
  <si>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</si>
  <si>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</si>
  <si>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</si>
  <si>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</si>
  <si>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</si>
  <si>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</si>
  <si>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</si>
  <si>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</si>
  <si>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</si>
  <si>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</si>
  <si>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</si>
  <si>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</si>
  <si>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</si>
  <si>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</si>
  <si>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</si>
  <si>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</si>
  <si>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</si>
  <si>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</si>
  <si>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</si>
  <si>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</si>
  <si>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</si>
  <si>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</si>
  <si>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</si>
  <si>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</si>
  <si>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</si>
  <si>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</si>
  <si>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</si>
  <si>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</si>
  <si>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</si>
  <si>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</si>
  <si>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</si>
  <si>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</si>
  <si>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</si>
  <si>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</si>
  <si>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</si>
  <si>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</si>
  <si>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</si>
  <si>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</si>
  <si>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</si>
  <si>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</si>
  <si>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</si>
  <si>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</si>
  <si>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</si>
  <si>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</si>
  <si>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</si>
  <si>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</si>
  <si>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</si>
  <si>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</si>
  <si>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</si>
  <si>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</si>
  <si>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</si>
  <si>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</si>
  <si>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</si>
  <si>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</si>
  <si>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</si>
  <si>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</si>
  <si>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</si>
  <si>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</si>
  <si>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</si>
  <si>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</si>
  <si>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</si>
  <si>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</si>
  <si>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</si>
  <si>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</si>
  <si>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</si>
  <si>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</si>
  <si>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</si>
  <si>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</si>
  <si>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</si>
  <si>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</si>
  <si>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</si>
  <si>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</si>
  <si>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</si>
  <si>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</si>
  <si>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</si>
  <si>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</si>
  <si>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</si>
  <si>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</si>
  <si>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</si>
  <si>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</si>
  <si>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</si>
  <si>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</si>
  <si>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</si>
  <si>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</si>
  <si>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</si>
  <si>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</si>
  <si>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</si>
  <si>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</si>
  <si>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</si>
  <si>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</si>
  <si>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</si>
  <si>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</si>
  <si>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</si>
  <si>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</si>
  <si>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</si>
  <si>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</si>
  <si>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</si>
  <si>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</si>
  <si>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</si>
  <si>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</si>
  <si>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</si>
  <si>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</si>
  <si>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</si>
  <si>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</si>
  <si>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</si>
  <si>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</si>
  <si>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</si>
  <si>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</si>
  <si>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</si>
  <si>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</si>
  <si>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</si>
  <si>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</si>
  <si>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</si>
  <si>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</si>
  <si>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</si>
  <si>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</si>
  <si>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</si>
  <si>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</si>
  <si>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</si>
  <si>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</si>
  <si>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</si>
  <si>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</si>
  <si>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</si>
  <si>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</si>
  <si>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</si>
  <si>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</si>
  <si>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</si>
  <si>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</si>
  <si>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</si>
  <si>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</si>
  <si>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</si>
  <si>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</si>
  <si>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</si>
  <si>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</si>
  <si>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</si>
  <si>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</si>
  <si>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</si>
  <si>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</si>
  <si>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</si>
  <si>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</si>
  <si>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</si>
  <si>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</si>
  <si>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</si>
  <si>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</si>
  <si>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</si>
  <si>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</si>
  <si>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</si>
  <si>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</si>
  <si>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</si>
  <si>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</si>
  <si>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</si>
  <si>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</si>
  <si>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</si>
  <si>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</si>
  <si>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</si>
  <si>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</si>
  <si>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</si>
  <si>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</si>
  <si>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</si>
  <si>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</si>
  <si>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</si>
  <si>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</si>
  <si>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</si>
  <si>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</si>
  <si>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</si>
  <si>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</si>
  <si>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</si>
  <si>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</si>
  <si>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</si>
  <si>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</si>
  <si>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</si>
  <si>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</si>
  <si>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</si>
  <si>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</si>
  <si>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</si>
  <si>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</si>
  <si>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</si>
  <si>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</si>
  <si>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</si>
  <si>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</si>
  <si>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</si>
  <si>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</si>
  <si>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</si>
  <si>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</si>
  <si>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</si>
  <si>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</si>
  <si>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</si>
  <si>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</si>
  <si>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</si>
  <si>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</si>
  <si>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</si>
  <si>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</si>
  <si>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</si>
  <si>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</si>
  <si>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</si>
  <si>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</si>
  <si>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</si>
  <si>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</si>
  <si>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</si>
  <si>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</si>
  <si>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</si>
  <si>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</si>
  <si>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</si>
  <si>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</si>
  <si>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</si>
  <si>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</si>
  <si>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</si>
  <si>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</si>
  <si>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</si>
  <si>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</si>
  <si>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</si>
  <si>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</si>
  <si>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</si>
  <si>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</si>
  <si>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</si>
  <si>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</si>
  <si>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</si>
  <si>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</si>
  <si>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</si>
  <si>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</si>
  <si>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</si>
  <si>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</si>
  <si>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</si>
  <si>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</si>
  <si>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</si>
  <si>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</si>
  <si>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</si>
  <si>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</si>
  <si>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</si>
  <si>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</si>
  <si>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</si>
  <si>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</si>
  <si>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</si>
  <si>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TED MFG CORP</t>
  </si>
  <si>
    <t xml:space="preserve">This applies to all TED Manufacturing Corporation Products						
</t>
  </si>
  <si>
    <t xml:space="preserve">48-0632141										</t>
  </si>
  <si>
    <t xml:space="preserve">00-713-1030						</t>
  </si>
  <si>
    <t>11415 Johnson Drive</t>
  </si>
  <si>
    <t>Connor McGrade</t>
  </si>
  <si>
    <t>connor.mcgrade@tedmfg.com</t>
  </si>
  <si>
    <t>9136316211</t>
  </si>
  <si>
    <t>General Manager</t>
  </si>
  <si>
    <t>100%</t>
  </si>
  <si>
    <t>CFSI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</si>
</sst>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843</v>
      </c>
      <c r="C2" s="3"/>
      <c r="D2" s="175"/>
      <c r="E2" s="3"/>
      <c r="F2" s="3"/>
      <c r="G2" s="25"/>
    </row>
    <row r="3" spans="1:7">
      <c r="A3" s="299"/>
      <c r="B3" s="3" t="s">
        <v>835</v>
      </c>
      <c r="C3" s="5"/>
      <c r="D3" s="176"/>
      <c r="E3" s="3"/>
      <c r="F3" s="5"/>
      <c r="G3" s="25"/>
    </row>
    <row r="4" spans="1:7" ht="15.75">
      <c r="A4" s="299"/>
      <c r="B4" s="30" t="s">
        <v>845</v>
      </c>
      <c r="C4" s="6"/>
      <c r="D4" s="177"/>
      <c r="E4" s="3"/>
      <c r="F4" s="6"/>
      <c r="G4" s="25"/>
    </row>
    <row r="5" spans="1:7">
      <c r="A5" s="299"/>
      <c r="B5" s="29" t="s">
        <v>1036</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846</v>
      </c>
      <c r="C9" s="302"/>
      <c r="D9" s="302"/>
      <c r="E9" s="302"/>
      <c r="F9" s="302"/>
      <c r="G9" s="25"/>
    </row>
    <row r="10" spans="1:7" ht="27" customHeight="1">
      <c r="A10" s="299"/>
      <c r="B10" s="303" t="s">
        <v>438</v>
      </c>
      <c r="C10" s="303"/>
      <c r="D10" s="303"/>
      <c r="E10" s="303"/>
      <c r="F10" s="303"/>
      <c r="G10" s="25"/>
    </row>
    <row r="11" spans="1:7" ht="27" customHeight="1">
      <c r="A11" s="299"/>
      <c r="B11" s="304"/>
      <c r="C11" s="304"/>
      <c r="D11" s="304"/>
      <c r="E11" s="304"/>
      <c r="F11" s="304"/>
      <c r="G11" s="25"/>
    </row>
    <row r="12" spans="1:7">
      <c r="A12" s="299"/>
      <c r="B12" s="31" t="s">
        <v>844</v>
      </c>
      <c r="C12" s="32" t="s">
        <v>847</v>
      </c>
      <c r="D12" s="179" t="s">
        <v>848</v>
      </c>
      <c r="E12" s="32" t="s">
        <v>612</v>
      </c>
      <c r="F12" s="32" t="s">
        <v>613</v>
      </c>
      <c r="G12" s="25"/>
    </row>
    <row r="13" spans="1:7" ht="33.75">
      <c r="A13" s="299"/>
      <c r="B13" s="2">
        <v>1</v>
      </c>
      <c r="C13" s="27" t="s">
        <v>1084</v>
      </c>
      <c r="D13" s="28" t="s">
        <v>872</v>
      </c>
      <c r="E13" s="163" t="s">
        <v>849</v>
      </c>
      <c r="F13" s="163"/>
      <c r="G13" s="25"/>
    </row>
    <row r="14" spans="1:7" ht="33.75">
      <c r="A14" s="299"/>
      <c r="B14" s="2">
        <v>2</v>
      </c>
      <c r="C14" s="27" t="s">
        <v>1084</v>
      </c>
      <c r="D14" s="28" t="s">
        <v>1021</v>
      </c>
      <c r="E14" s="163" t="s">
        <v>530</v>
      </c>
      <c r="F14" s="163" t="s">
        <v>531</v>
      </c>
      <c r="G14" s="25"/>
    </row>
    <row r="15" spans="1:7" ht="89.1" customHeight="1">
      <c r="A15" s="299"/>
      <c r="B15" s="305">
        <v>2.0099999999999998</v>
      </c>
      <c r="C15" s="296" t="s">
        <v>1084</v>
      </c>
      <c r="D15" s="308" t="s">
        <v>2246</v>
      </c>
      <c r="E15" s="164" t="s">
        <v>614</v>
      </c>
      <c r="F15" s="164" t="s">
        <v>617</v>
      </c>
      <c r="G15" s="25"/>
    </row>
    <row r="16" spans="1:7" ht="99" customHeight="1">
      <c r="A16" s="299"/>
      <c r="B16" s="306"/>
      <c r="C16" s="297"/>
      <c r="D16" s="309"/>
      <c r="E16" s="165"/>
      <c r="F16" s="165" t="s">
        <v>615</v>
      </c>
      <c r="G16" s="25"/>
    </row>
    <row r="17" spans="1:7" ht="63" customHeight="1">
      <c r="A17" s="299"/>
      <c r="B17" s="307"/>
      <c r="C17" s="298"/>
      <c r="D17" s="310"/>
      <c r="E17" s="27"/>
      <c r="F17" s="27" t="s">
        <v>616</v>
      </c>
      <c r="G17" s="25"/>
    </row>
    <row r="18" spans="1:7" ht="117" customHeight="1">
      <c r="A18" s="299"/>
      <c r="B18" s="305">
        <v>2.02</v>
      </c>
      <c r="C18" s="296" t="s">
        <v>1084</v>
      </c>
      <c r="D18" s="308" t="s">
        <v>2247</v>
      </c>
      <c r="E18" s="164" t="s">
        <v>439</v>
      </c>
      <c r="F18" s="164" t="s">
        <v>525</v>
      </c>
      <c r="G18" s="25"/>
    </row>
    <row r="19" spans="1:7" ht="71.099999999999994" customHeight="1">
      <c r="A19" s="299"/>
      <c r="B19" s="306"/>
      <c r="C19" s="297"/>
      <c r="D19" s="309"/>
      <c r="E19" s="165" t="s">
        <v>529</v>
      </c>
      <c r="F19" s="165" t="s">
        <v>440</v>
      </c>
      <c r="G19" s="25"/>
    </row>
    <row r="20" spans="1:7" ht="90.75" customHeight="1">
      <c r="A20" s="299"/>
      <c r="B20" s="306"/>
      <c r="C20" s="297"/>
      <c r="D20" s="309"/>
      <c r="E20" s="165"/>
      <c r="F20" s="165" t="s">
        <v>619</v>
      </c>
      <c r="G20" s="25"/>
    </row>
    <row r="21" spans="1:7" ht="74.25" customHeight="1">
      <c r="A21" s="299"/>
      <c r="B21" s="307"/>
      <c r="C21" s="298"/>
      <c r="D21" s="310"/>
      <c r="E21" s="27"/>
      <c r="F21" s="27" t="s">
        <v>618</v>
      </c>
      <c r="G21" s="25"/>
    </row>
    <row r="22" spans="1:7" ht="90" customHeight="1">
      <c r="A22" s="299"/>
      <c r="B22" s="314">
        <v>2.0299999999999998</v>
      </c>
      <c r="C22" s="314" t="s">
        <v>818</v>
      </c>
      <c r="D22" s="293" t="s">
        <v>2248</v>
      </c>
      <c r="E22" s="296" t="s">
        <v>437</v>
      </c>
      <c r="F22" s="164" t="s">
        <v>460</v>
      </c>
      <c r="G22" s="25"/>
    </row>
    <row r="23" spans="1:7" ht="109.5" customHeight="1">
      <c r="A23" s="299"/>
      <c r="B23" s="315"/>
      <c r="C23" s="315"/>
      <c r="D23" s="294"/>
      <c r="E23" s="297"/>
      <c r="F23" s="165" t="s">
        <v>819</v>
      </c>
      <c r="G23" s="25"/>
    </row>
    <row r="24" spans="1:7" ht="74.25" customHeight="1">
      <c r="A24" s="299"/>
      <c r="B24" s="316"/>
      <c r="C24" s="316"/>
      <c r="D24" s="295"/>
      <c r="E24" s="298"/>
      <c r="F24" s="27" t="s">
        <v>436</v>
      </c>
      <c r="G24" s="25"/>
    </row>
    <row r="25" spans="1:7" ht="72" customHeight="1">
      <c r="A25" s="299"/>
      <c r="B25" s="2" t="s">
        <v>458</v>
      </c>
      <c r="C25" s="27" t="s">
        <v>459</v>
      </c>
      <c r="D25" s="28" t="s">
        <v>2249</v>
      </c>
      <c r="E25" s="27" t="s">
        <v>2244</v>
      </c>
      <c r="F25" s="27" t="s">
        <v>461</v>
      </c>
      <c r="G25" s="25"/>
    </row>
    <row r="26" spans="1:7" ht="98.1" customHeight="1">
      <c r="A26" s="299"/>
      <c r="B26" s="311">
        <v>3</v>
      </c>
      <c r="C26" s="305" t="s">
        <v>70</v>
      </c>
      <c r="D26" s="308" t="s">
        <v>2250</v>
      </c>
      <c r="E26" s="296" t="s">
        <v>0</v>
      </c>
      <c r="F26" s="164" t="s">
        <v>64</v>
      </c>
      <c r="G26" s="25"/>
    </row>
    <row r="27" spans="1:7" ht="90" customHeight="1">
      <c r="A27" s="299"/>
      <c r="B27" s="312"/>
      <c r="C27" s="306"/>
      <c r="D27" s="309"/>
      <c r="E27" s="297"/>
      <c r="F27" s="165" t="s">
        <v>59</v>
      </c>
      <c r="G27" s="25"/>
    </row>
    <row r="28" spans="1:7" ht="19.350000000000001" customHeight="1">
      <c r="A28" s="299"/>
      <c r="B28" s="312"/>
      <c r="C28" s="306"/>
      <c r="D28" s="309"/>
      <c r="E28" s="297"/>
      <c r="F28" s="165" t="s">
        <v>60</v>
      </c>
      <c r="G28" s="25"/>
    </row>
    <row r="29" spans="1:7" ht="74.650000000000006" customHeight="1">
      <c r="A29" s="299"/>
      <c r="B29" s="312"/>
      <c r="C29" s="306"/>
      <c r="D29" s="309"/>
      <c r="E29" s="297"/>
      <c r="F29" s="165" t="s">
        <v>61</v>
      </c>
      <c r="G29" s="25"/>
    </row>
    <row r="30" spans="1:7" ht="62.65" customHeight="1">
      <c r="A30" s="299"/>
      <c r="B30" s="312"/>
      <c r="C30" s="306"/>
      <c r="D30" s="309"/>
      <c r="E30" s="297"/>
      <c r="F30" s="165" t="s">
        <v>62</v>
      </c>
      <c r="G30" s="25"/>
    </row>
    <row r="31" spans="1:7" ht="81" customHeight="1">
      <c r="A31" s="299"/>
      <c r="B31" s="312"/>
      <c r="C31" s="306"/>
      <c r="D31" s="309"/>
      <c r="E31" s="297"/>
      <c r="F31" s="165" t="s">
        <v>63</v>
      </c>
      <c r="G31" s="25"/>
    </row>
    <row r="32" spans="1:7" ht="48.75" customHeight="1">
      <c r="A32" s="299"/>
      <c r="B32" s="312"/>
      <c r="C32" s="306"/>
      <c r="D32" s="309"/>
      <c r="E32" s="297"/>
      <c r="F32" s="165" t="s">
        <v>66</v>
      </c>
      <c r="G32" s="25"/>
    </row>
    <row r="33" spans="1:7" ht="98.65" customHeight="1">
      <c r="A33" s="299"/>
      <c r="B33" s="312"/>
      <c r="C33" s="306"/>
      <c r="D33" s="309"/>
      <c r="E33" s="297"/>
      <c r="F33" s="165" t="s">
        <v>65</v>
      </c>
      <c r="G33" s="25"/>
    </row>
    <row r="34" spans="1:7" ht="89.1" customHeight="1">
      <c r="A34" s="299"/>
      <c r="B34" s="312"/>
      <c r="C34" s="306"/>
      <c r="D34" s="309"/>
      <c r="E34" s="297"/>
      <c r="F34" s="165" t="s">
        <v>67</v>
      </c>
      <c r="G34" s="25"/>
    </row>
    <row r="35" spans="1:7" ht="29.1" customHeight="1">
      <c r="A35" s="299"/>
      <c r="B35" s="312"/>
      <c r="C35" s="306"/>
      <c r="D35" s="309"/>
      <c r="E35" s="297"/>
      <c r="F35" s="165" t="s">
        <v>68</v>
      </c>
      <c r="G35" s="25"/>
    </row>
    <row r="36" spans="1:7" ht="126.75">
      <c r="A36" s="299"/>
      <c r="B36" s="313"/>
      <c r="C36" s="307"/>
      <c r="D36" s="310"/>
      <c r="E36" s="298"/>
      <c r="F36" s="166" t="s">
        <v>69</v>
      </c>
      <c r="G36" s="25"/>
    </row>
    <row r="37" spans="1:7" ht="112.5">
      <c r="A37" s="299"/>
      <c r="B37" s="141">
        <v>3.01</v>
      </c>
      <c r="C37" s="142" t="s">
        <v>70</v>
      </c>
      <c r="D37" s="28" t="s">
        <v>2251</v>
      </c>
      <c r="E37" s="167" t="s">
        <v>1323</v>
      </c>
      <c r="F37" s="168" t="s">
        <v>1427</v>
      </c>
      <c r="G37" s="25"/>
    </row>
    <row r="38" spans="1:7" ht="101.25">
      <c r="A38" s="299"/>
      <c r="B38" s="141">
        <v>3.02</v>
      </c>
      <c r="C38" s="142" t="s">
        <v>1356</v>
      </c>
      <c r="D38" s="28" t="s">
        <v>2252</v>
      </c>
      <c r="E38" s="167" t="s">
        <v>1371</v>
      </c>
      <c r="F38" s="168" t="s">
        <v>1428</v>
      </c>
      <c r="G38" s="25"/>
    </row>
    <row r="39" spans="1:7" ht="101.25">
      <c r="A39" s="299"/>
      <c r="B39" s="150">
        <v>4</v>
      </c>
      <c r="C39" s="149" t="s">
        <v>1524</v>
      </c>
      <c r="D39" s="28" t="s">
        <v>2253</v>
      </c>
      <c r="E39" s="27" t="s">
        <v>2198</v>
      </c>
      <c r="F39" s="27" t="s">
        <v>1525</v>
      </c>
      <c r="G39" s="25"/>
    </row>
    <row r="40" spans="1:7" ht="56.25">
      <c r="A40" s="299"/>
      <c r="B40" s="141">
        <v>4.01</v>
      </c>
      <c r="C40" s="149" t="s">
        <v>1524</v>
      </c>
      <c r="D40" s="28" t="s">
        <v>2255</v>
      </c>
      <c r="E40" s="27" t="s">
        <v>2210</v>
      </c>
      <c r="F40" s="27" t="s">
        <v>2214</v>
      </c>
      <c r="G40" s="25"/>
    </row>
    <row r="41" spans="1:7" ht="56.25">
      <c r="A41" s="299"/>
      <c r="B41" s="141" t="s">
        <v>2242</v>
      </c>
      <c r="C41" s="149" t="s">
        <v>1524</v>
      </c>
      <c r="D41" s="28" t="s">
        <v>2254</v>
      </c>
      <c r="E41" s="27" t="s">
        <v>2245</v>
      </c>
      <c r="F41" s="27" t="s">
        <v>2243</v>
      </c>
      <c r="G41" s="25"/>
    </row>
    <row r="42" spans="1:7" ht="56.25">
      <c r="A42" s="299"/>
      <c r="B42" s="141" t="s">
        <v>2276</v>
      </c>
      <c r="C42" s="149" t="s">
        <v>1524</v>
      </c>
      <c r="D42" s="28" t="s">
        <v>2281</v>
      </c>
      <c r="E42" s="27" t="s">
        <v>2244</v>
      </c>
      <c r="F42" s="27" t="s">
        <v>2277</v>
      </c>
      <c r="G42" s="25"/>
    </row>
    <row r="43" spans="1:7" ht="123.75">
      <c r="A43" s="299"/>
      <c r="B43" s="160">
        <v>4.0999999999999996</v>
      </c>
      <c r="C43" s="149" t="s">
        <v>2280</v>
      </c>
      <c r="D43" s="161">
        <v>42867</v>
      </c>
      <c r="E43" s="169" t="s">
        <v>2283</v>
      </c>
      <c r="F43" s="27" t="s">
        <v>2282</v>
      </c>
      <c r="G43" s="25"/>
    </row>
    <row r="44" spans="1:7" ht="78.75">
      <c r="A44" s="299"/>
      <c r="B44" s="160">
        <v>4.2</v>
      </c>
      <c r="C44" s="149" t="s">
        <v>2280</v>
      </c>
      <c r="D44" s="161">
        <v>42704</v>
      </c>
      <c r="E44" s="169" t="s">
        <v>2479</v>
      </c>
      <c r="F44" s="27" t="s">
        <v>2454</v>
      </c>
      <c r="G44" s="25"/>
    </row>
    <row r="45" spans="1:7" ht="157.5">
      <c r="A45" s="299"/>
      <c r="B45" s="202">
        <v>5</v>
      </c>
      <c r="C45" s="149" t="s">
        <v>2280</v>
      </c>
      <c r="D45" s="161">
        <v>42867</v>
      </c>
      <c r="E45" s="169" t="s">
        <v>12705</v>
      </c>
      <c r="F45" s="27" t="s">
        <v>12427</v>
      </c>
      <c r="G45" s="25"/>
    </row>
    <row r="46" spans="1:7" ht="45">
      <c r="A46" s="299"/>
      <c r="B46" s="160">
        <v>5.01</v>
      </c>
      <c r="C46" s="149" t="s">
        <v>2280</v>
      </c>
      <c r="D46" s="161">
        <v>42907</v>
      </c>
      <c r="E46" s="169" t="s">
        <v>15521</v>
      </c>
      <c r="F46" s="27" t="s">
        <v>12427</v>
      </c>
      <c r="G46" s="25"/>
    </row>
    <row r="47" spans="1:7" ht="67.5">
      <c r="A47" s="299"/>
      <c r="B47" s="160">
        <v>5.0999999999999996</v>
      </c>
      <c r="C47" s="149" t="s">
        <v>2280</v>
      </c>
      <c r="D47" s="161">
        <v>43070</v>
      </c>
      <c r="E47" s="169" t="s">
        <v>12915</v>
      </c>
      <c r="F47" s="27" t="s">
        <v>12916</v>
      </c>
      <c r="G47" s="25"/>
    </row>
    <row r="48" spans="1:7" ht="56.25">
      <c r="A48" s="299"/>
      <c r="B48" s="160">
        <v>5.1100000000000003</v>
      </c>
      <c r="C48" s="149" t="s">
        <v>13152</v>
      </c>
      <c r="D48" s="161">
        <v>43217</v>
      </c>
      <c r="E48" s="169" t="s">
        <v>13278</v>
      </c>
      <c r="F48" s="27" t="s">
        <v>13186</v>
      </c>
      <c r="G48" s="25"/>
    </row>
    <row r="49" spans="1:7" ht="56.25">
      <c r="A49" s="299"/>
      <c r="B49" s="160">
        <v>5.12</v>
      </c>
      <c r="C49" s="149" t="s">
        <v>13152</v>
      </c>
      <c r="D49" s="161">
        <v>43581</v>
      </c>
      <c r="E49" s="169" t="s">
        <v>13278</v>
      </c>
      <c r="F49" s="27" t="s">
        <v>13832</v>
      </c>
      <c r="G49" s="25"/>
    </row>
    <row r="50" spans="1:7" ht="78.75">
      <c r="A50" s="299"/>
      <c r="B50" s="202">
        <v>6</v>
      </c>
      <c r="C50" s="149" t="s">
        <v>13152</v>
      </c>
      <c r="D50" s="161">
        <v>43964</v>
      </c>
      <c r="E50" s="169" t="s">
        <v>14048</v>
      </c>
      <c r="F50" s="27" t="s">
        <v>13835</v>
      </c>
      <c r="G50" s="25"/>
    </row>
    <row r="51" spans="1:7" ht="45">
      <c r="A51" s="299"/>
      <c r="B51" s="160">
        <v>6.01</v>
      </c>
      <c r="C51" s="149" t="s">
        <v>13152</v>
      </c>
      <c r="D51" s="161">
        <v>43970</v>
      </c>
      <c r="E51" s="169" t="s">
        <v>15522</v>
      </c>
      <c r="F51" s="169" t="s">
        <v>13835</v>
      </c>
      <c r="G51" s="25"/>
    </row>
    <row r="52" spans="1:7" ht="45">
      <c r="A52" s="299"/>
      <c r="B52" s="160">
        <v>6.1</v>
      </c>
      <c r="C52" s="149" t="s">
        <v>13152</v>
      </c>
      <c r="D52" s="161">
        <v>44314</v>
      </c>
      <c r="E52" s="169" t="s">
        <v>15514</v>
      </c>
      <c r="F52" s="169" t="s">
        <v>15043</v>
      </c>
      <c r="G52" s="25"/>
    </row>
    <row r="53" spans="1:7" ht="45">
      <c r="A53" s="299"/>
      <c r="B53" s="160">
        <v>6.2</v>
      </c>
      <c r="C53" s="149" t="s">
        <v>13152</v>
      </c>
      <c r="D53" s="161">
        <v>44678</v>
      </c>
      <c r="E53" s="169" t="s">
        <v>15514</v>
      </c>
      <c r="F53" s="169" t="s">
        <v>15513</v>
      </c>
      <c r="G53" s="25"/>
    </row>
    <row r="54" spans="1:7" ht="45">
      <c r="A54" s="299"/>
      <c r="B54" s="160">
        <v>6.21</v>
      </c>
      <c r="C54" s="149" t="s">
        <v>13152</v>
      </c>
      <c r="D54" s="161">
        <v>44687</v>
      </c>
      <c r="E54" s="169" t="s">
        <v>15523</v>
      </c>
      <c r="F54" s="169" t="s">
        <v>15513</v>
      </c>
      <c r="G54" s="25"/>
    </row>
    <row r="55" spans="1:7" ht="45">
      <c r="A55" s="299"/>
      <c r="B55" s="160">
        <v>6.22</v>
      </c>
      <c r="C55" s="149" t="s">
        <v>13152</v>
      </c>
      <c r="D55" s="275">
        <v>44692</v>
      </c>
      <c r="E55" s="169" t="s">
        <v>15522</v>
      </c>
      <c r="F55" s="169" t="s">
        <v>15513</v>
      </c>
      <c r="G55" s="25"/>
    </row>
    <row r="56" spans="1:7" ht="56.25">
      <c r="A56" s="299"/>
      <c r="B56" s="202">
        <v>6.3</v>
      </c>
      <c r="C56" s="149" t="s">
        <v>13152</v>
      </c>
      <c r="D56" s="275">
        <v>45051</v>
      </c>
      <c r="E56" s="169" t="s">
        <v>15790</v>
      </c>
      <c r="F56" s="169" t="s">
        <v>15571</v>
      </c>
      <c r="G56" s="25"/>
    </row>
    <row r="57" spans="1:7" ht="45">
      <c r="A57" s="299"/>
      <c r="B57" s="160">
        <v>6.31</v>
      </c>
      <c r="C57" s="149" t="s">
        <v>13152</v>
      </c>
      <c r="D57" s="275">
        <v>45072</v>
      </c>
      <c r="E57" s="169" t="s">
        <v>15792</v>
      </c>
      <c r="F57" s="169" t="s">
        <v>15571</v>
      </c>
      <c r="G57" s="25"/>
    </row>
    <row r="58" spans="1:7" ht="13.5" thickBot="1">
      <c r="A58" s="300"/>
      <c r="B58" s="301" t="str">
        <f ca="1">OFFSET(L!$C$1,MATCH("General"&amp;"Cpy",L!$A:$A,0)-1,SL,,)</f>
        <v>© 2023 Responsible Minerals Initiative. All rights reserved.</v>
      </c>
      <c r="C58" s="301"/>
      <c r="D58" s="301"/>
      <c r="E58" s="301"/>
      <c r="F58" s="301"/>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E669BC38-59C4-4B68-9179-34F20924FDE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F2060031-B520-4595-9DCD-19E5861CF43E}"/>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4.150000000000006" customHeight="1">
      <c r="A3" s="74"/>
      <c r="B3" s="63" t="str">
        <f ca="1">OFFSET(L!$C$1,MATCH("Definitions"&amp;ADDRESS(ROW(),COLUMN(),4),L!$A:$A,0)-1,SL,,)</f>
        <v>3TG</v>
      </c>
      <c r="C3" s="63" t="str">
        <f ca="1">OFFSET(L!$C$1,MATCH("Definitions"&amp;ADDRESS(ROW(),COLUMN(),4),L!$A:$A,0)-1,SL,,)</f>
        <v>Tantalum, tin, tungsten, gold</v>
      </c>
      <c r="D3" s="321"/>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1308</v>
      </c>
    </row>
    <row r="10" spans="1:5" ht="45">
      <c r="A10" s="74"/>
      <c r="B10" s="63" t="str">
        <f ca="1">OFFSET(L!$C$1,MATCH("Definitions"&amp;ADDRESS(ROW(),COLUMN(),4),L!$A:$A,0)-1,SL,,)</f>
        <v>DRC</v>
      </c>
      <c r="C10" s="63" t="str">
        <f ca="1">OFFSET(L!$C$1,MATCH("Definitions"&amp;ADDRESS(ROW(),COLUMN(),4),L!$A:$A,0)-1,SL,,)</f>
        <v>Democratic Republic of Congo</v>
      </c>
      <c r="D10" s="321"/>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2023 Responsible Minerals Initiative. All rights reserved.</v>
      </c>
      <c r="C32" s="320"/>
      <c r="D32" s="321"/>
      <c r="E32" s="100"/>
    </row>
    <row r="33" spans="1:4" ht="13.5" thickBot="1">
      <c r="A33" s="75"/>
      <c r="B33" s="153"/>
      <c r="C33" s="153"/>
      <c r="D33" s="322"/>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Y15" sqref="Y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7"/>
      <c r="B1" s="358"/>
      <c r="C1" s="358"/>
      <c r="D1" s="358"/>
      <c r="E1" s="358"/>
      <c r="F1" s="358"/>
      <c r="G1" s="358"/>
      <c r="H1" s="358"/>
      <c r="I1" s="358"/>
      <c r="J1" s="358"/>
      <c r="K1" s="359"/>
      <c r="L1" s="100"/>
      <c r="P1" s="3"/>
      <c r="Q1" s="3"/>
      <c r="R1" s="3"/>
      <c r="S1" s="3"/>
      <c r="T1" s="3"/>
      <c r="U1" s="3"/>
      <c r="V1" s="3"/>
      <c r="W1" s="3"/>
      <c r="X1" s="3"/>
      <c r="Y1" s="3"/>
      <c r="Z1" s="3"/>
      <c r="AA1" s="3"/>
      <c r="AB1" s="3"/>
      <c r="AC1" s="3"/>
      <c r="AD1" s="3"/>
      <c r="AE1" s="3"/>
      <c r="AF1" s="3"/>
      <c r="AG1" s="3"/>
      <c r="AH1" s="3"/>
    </row>
    <row r="2" spans="1:34" ht="82.35" customHeight="1">
      <c r="A2" s="34"/>
      <c r="B2" s="136"/>
      <c r="C2" s="35"/>
      <c r="D2" s="360" t="str">
        <f ca="1">OFFSET(L!$C$1,MATCH("Declaration"&amp;ADDRESS(ROW(),COLUMN(),4),L!$A:$A,0)-1,SL,,)</f>
        <v>Conflict Minerals Reporting Template (CMRT)</v>
      </c>
      <c r="E2" s="361"/>
      <c r="F2" s="361"/>
      <c r="G2" s="361"/>
      <c r="H2" s="361"/>
      <c r="I2" s="361"/>
      <c r="J2" s="362"/>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70"/>
      <c r="G3" s="370"/>
      <c r="H3" s="370"/>
      <c r="I3" s="152"/>
      <c r="J3" s="138" t="s">
        <v>15794</v>
      </c>
      <c r="K3" s="36"/>
      <c r="L3" s="100"/>
      <c r="P3" s="45">
        <f>MATCH($D$3,LN,0)</f>
        <v>1</v>
      </c>
    </row>
    <row r="4" spans="1:34" ht="15.75">
      <c r="A4" s="34"/>
      <c r="B4" s="366" t="str">
        <f ca="1">OFFSET(L!$C$1,MATCH("Declaration"&amp;ADDRESS(ROW(),COLUMN(),4),L!$A:$A,0)-1,SL,,)</f>
        <v>The purpose of this document is to collect sourcing information on tin, tantalum, tungsten and gold used in products</v>
      </c>
      <c r="C4" s="366"/>
      <c r="D4" s="366"/>
      <c r="E4" s="366"/>
      <c r="F4" s="366"/>
      <c r="G4" s="366"/>
      <c r="H4" s="366"/>
      <c r="I4" s="371" t="str">
        <f ca="1">OFFSET(L!$C$1,MATCH("Declaration"&amp;ADDRESS(ROW(),COLUMN(),4),L!$A:$A,0)-1,SL,,)</f>
        <v>Link to Terms &amp; Conditions</v>
      </c>
      <c r="J4" s="371"/>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6" t="str">
        <f ca="1">OFFSET(L!$C$1,MATCH("Declaration"&amp;ADDRESS(ROW(),COLUMN(),4),L!$A:$A,0)-1,SL,,)</f>
        <v>Mandatory fields are noted with an asterisk (*).  Consult the instructions tab for guidance on how to answer each question.</v>
      </c>
      <c r="C6" s="366"/>
      <c r="D6" s="366"/>
      <c r="E6" s="366"/>
      <c r="F6" s="366"/>
      <c r="G6" s="366"/>
      <c r="H6" s="366"/>
      <c r="I6" s="366"/>
      <c r="J6" s="366"/>
      <c r="K6" s="36"/>
      <c r="L6" s="115" t="s">
        <v>443</v>
      </c>
      <c r="P6" s="3"/>
      <c r="Q6" s="3"/>
      <c r="R6" s="3"/>
      <c r="S6" s="3"/>
      <c r="T6" s="3"/>
      <c r="U6" s="3"/>
      <c r="V6" s="3"/>
      <c r="W6" s="3"/>
      <c r="X6" s="3"/>
      <c r="Y6" s="3"/>
      <c r="Z6" s="3"/>
      <c r="AA6" s="3"/>
      <c r="AB6" s="3"/>
      <c r="AC6" s="3"/>
      <c r="AD6" s="3"/>
      <c r="AE6" s="3"/>
      <c r="AF6" s="3"/>
      <c r="AG6" s="3"/>
      <c r="AH6" s="3"/>
    </row>
    <row r="7" spans="1:34" ht="37.15" customHeight="1">
      <c r="A7" s="34"/>
      <c r="B7" s="375" t="str">
        <f ca="1">OFFSET(L!$C$1,MATCH("Declaration"&amp;ADDRESS(ROW(),COLUMN(),4),L!$A:$A,0)-1,SL,,)</f>
        <v>Company Information</v>
      </c>
      <c r="C7" s="375"/>
      <c r="D7" s="375"/>
      <c r="E7" s="375"/>
      <c r="F7" s="375"/>
      <c r="G7" s="375"/>
      <c r="H7" s="375"/>
      <c r="I7" s="375"/>
      <c r="J7" s="375"/>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3" t="s">
        <v>15795</v>
      </c>
      <c r="E8" s="364" t="s">
        <v>15795</v>
      </c>
      <c r="F8" s="364" t="s">
        <v>15795</v>
      </c>
      <c r="G8" s="364" t="s">
        <v>15795</v>
      </c>
      <c r="H8" s="364" t="s">
        <v>15795</v>
      </c>
      <c r="I8" s="364" t="s">
        <v>15795</v>
      </c>
      <c r="J8" s="365" t="s">
        <v>15795</v>
      </c>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2" t="s">
        <v>494</v>
      </c>
      <c r="E9" s="373"/>
      <c r="F9" s="373"/>
      <c r="G9" s="374"/>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6" t="str">
        <f ca="1">OFFSET(L!$C$1,MATCH("Declaration"&amp;ADDRESS(ROW(),COLUMN(),4)&amp;LEFT($D$9,1),L!$A:$A,0)-1,SL,,)</f>
        <v>Description of Scope:</v>
      </c>
      <c r="C10" s="122"/>
      <c r="D10" s="367" t="s">
        <v>15796</v>
      </c>
      <c r="E10" s="368" t="s">
        <v>15796</v>
      </c>
      <c r="F10" s="368" t="s">
        <v>15796</v>
      </c>
      <c r="G10" s="368" t="s">
        <v>15796</v>
      </c>
      <c r="H10" s="368" t="s">
        <v>15796</v>
      </c>
      <c r="I10" s="368" t="s">
        <v>15796</v>
      </c>
      <c r="J10" s="369" t="s">
        <v>15796</v>
      </c>
      <c r="K10" s="36"/>
      <c r="L10" s="115"/>
      <c r="Q10" s="3"/>
      <c r="R10" s="3"/>
      <c r="S10" s="3"/>
      <c r="T10" s="3"/>
      <c r="U10" s="3"/>
      <c r="V10" s="3"/>
      <c r="W10" s="3"/>
      <c r="X10" s="3"/>
      <c r="Y10" s="3"/>
      <c r="Z10" s="3"/>
      <c r="AA10" s="3"/>
      <c r="AB10" s="3"/>
      <c r="AC10" s="3"/>
      <c r="AD10" s="3"/>
      <c r="AE10" s="3"/>
      <c r="AF10" s="3"/>
      <c r="AG10" s="3"/>
      <c r="AH10" s="3"/>
    </row>
    <row r="11" spans="1:34" ht="15.75">
      <c r="A11" s="38"/>
      <c r="B11" s="377"/>
      <c r="C11" s="122"/>
      <c r="D11" s="342" t="str">
        <f ca="1">IF(D9=Q9,OFFSET(L!$C$1,MATCH("Declaration"&amp;ADDRESS(ROW(),COLUMN(),4),L!$A:$A,0)-1,SL,,),"")</f>
        <v/>
      </c>
      <c r="E11" s="343"/>
      <c r="F11" s="343"/>
      <c r="G11" s="343"/>
      <c r="H11" s="343"/>
      <c r="I11" s="343"/>
      <c r="J11" s="344"/>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15797</v>
      </c>
      <c r="E12" s="351" t="s">
        <v>15797</v>
      </c>
      <c r="F12" s="351" t="s">
        <v>15797</v>
      </c>
      <c r="G12" s="351" t="s">
        <v>15797</v>
      </c>
      <c r="H12" s="351" t="s">
        <v>15797</v>
      </c>
      <c r="I12" s="351" t="s">
        <v>15797</v>
      </c>
      <c r="J12" s="352" t="s">
        <v>15797</v>
      </c>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t="s">
        <v>15798</v>
      </c>
      <c r="F13" s="351" t="s">
        <v>15798</v>
      </c>
      <c r="G13" s="351" t="s">
        <v>15798</v>
      </c>
      <c r="H13" s="351" t="s">
        <v>15798</v>
      </c>
      <c r="I13" s="351" t="s">
        <v>15798</v>
      </c>
      <c r="J13" s="352" t="s">
        <v>15798</v>
      </c>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t="s">
        <v>15799</v>
      </c>
      <c r="F14" s="351" t="s">
        <v>15799</v>
      </c>
      <c r="G14" s="351" t="s">
        <v>15799</v>
      </c>
      <c r="H14" s="351" t="s">
        <v>15799</v>
      </c>
      <c r="I14" s="351" t="s">
        <v>15799</v>
      </c>
      <c r="J14" s="352" t="s">
        <v>15799</v>
      </c>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t="s">
        <v>15800</v>
      </c>
      <c r="F15" s="351" t="s">
        <v>15800</v>
      </c>
      <c r="G15" s="351" t="s">
        <v>15800</v>
      </c>
      <c r="H15" s="351" t="s">
        <v>15800</v>
      </c>
      <c r="I15" s="351" t="s">
        <v>15800</v>
      </c>
      <c r="J15" s="352" t="s">
        <v>15800</v>
      </c>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8" t="s">
        <v>15801</v>
      </c>
      <c r="E16" s="379" t="s">
        <v>15801</v>
      </c>
      <c r="F16" s="379" t="s">
        <v>15801</v>
      </c>
      <c r="G16" s="379" t="s">
        <v>15801</v>
      </c>
      <c r="H16" s="379" t="s">
        <v>15801</v>
      </c>
      <c r="I16" s="379" t="s">
        <v>15801</v>
      </c>
      <c r="J16" s="380" t="s">
        <v>15801</v>
      </c>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t="s">
        <v>15802</v>
      </c>
      <c r="F17" s="351" t="s">
        <v>15802</v>
      </c>
      <c r="G17" s="351" t="s">
        <v>15802</v>
      </c>
      <c r="H17" s="351" t="s">
        <v>15802</v>
      </c>
      <c r="I17" s="351" t="s">
        <v>15802</v>
      </c>
      <c r="J17" s="352" t="s">
        <v>15802</v>
      </c>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3" t="s">
        <v>15800</v>
      </c>
      <c r="E18" s="324" t="s">
        <v>15800</v>
      </c>
      <c r="F18" s="324" t="s">
        <v>15800</v>
      </c>
      <c r="G18" s="324" t="s">
        <v>15800</v>
      </c>
      <c r="H18" s="324" t="s">
        <v>15800</v>
      </c>
      <c r="I18" s="324" t="s">
        <v>15800</v>
      </c>
      <c r="J18" s="325" t="s">
        <v>15800</v>
      </c>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15803</v>
      </c>
      <c r="E19" s="351" t="s">
        <v>15803</v>
      </c>
      <c r="F19" s="351" t="s">
        <v>15803</v>
      </c>
      <c r="G19" s="351" t="s">
        <v>15803</v>
      </c>
      <c r="H19" s="351" t="s">
        <v>15803</v>
      </c>
      <c r="I19" s="351" t="s">
        <v>15803</v>
      </c>
      <c r="J19" s="352" t="s">
        <v>15803</v>
      </c>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8" t="s">
        <v>15801</v>
      </c>
      <c r="E20" s="379" t="s">
        <v>15801</v>
      </c>
      <c r="F20" s="379" t="s">
        <v>15801</v>
      </c>
      <c r="G20" s="379" t="s">
        <v>15801</v>
      </c>
      <c r="H20" s="379" t="s">
        <v>15801</v>
      </c>
      <c r="I20" s="379" t="s">
        <v>15801</v>
      </c>
      <c r="J20" s="380" t="s">
        <v>15801</v>
      </c>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1" t="s">
        <v>15802</v>
      </c>
      <c r="E21" s="382" t="s">
        <v>15802</v>
      </c>
      <c r="F21" s="382" t="s">
        <v>15802</v>
      </c>
      <c r="G21" s="382" t="s">
        <v>15802</v>
      </c>
      <c r="H21" s="382" t="s">
        <v>15802</v>
      </c>
      <c r="I21" s="382" t="s">
        <v>15802</v>
      </c>
      <c r="J21" s="383" t="s">
        <v>15802</v>
      </c>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4">
        <v>45296</v>
      </c>
      <c r="E22" s="385"/>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3"/>
      <c r="E23" s="353"/>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6" t="str">
        <f ca="1">OFFSET(L!$C$1,MATCH("Declaration"&amp;ADDRESS(ROW(),COLUMN(),4),L!$A:$A,0)-1,SL,,)</f>
        <v>Answer the following questions 1 - 8 based on the declaration scope indicated above</v>
      </c>
      <c r="C24" s="386"/>
      <c r="D24" s="386"/>
      <c r="E24" s="386"/>
      <c r="F24" s="386"/>
      <c r="G24" s="386"/>
      <c r="H24" s="386"/>
      <c r="I24" s="386"/>
      <c r="J24" s="386"/>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3" t="str">
        <f ca="1">OFFSET(L!$C$1,MATCH("Declaration"&amp;ADDRESS(ROW(),COLUMN(),4),L!$A:$A,0)-1,SL,,)</f>
        <v>Answer</v>
      </c>
      <c r="E25" s="333"/>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489</v>
      </c>
      <c r="E26" s="327"/>
      <c r="F26" s="12"/>
      <c r="G26" s="328"/>
      <c r="H26" s="329"/>
      <c r="I26" s="329"/>
      <c r="J26" s="330"/>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489</v>
      </c>
      <c r="E27" s="327"/>
      <c r="F27" s="12"/>
      <c r="G27" s="328"/>
      <c r="H27" s="329"/>
      <c r="I27" s="329"/>
      <c r="J27" s="330"/>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488</v>
      </c>
      <c r="E28" s="327"/>
      <c r="F28" s="12"/>
      <c r="G28" s="328"/>
      <c r="H28" s="329"/>
      <c r="I28" s="329"/>
      <c r="J28" s="330"/>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489</v>
      </c>
      <c r="E29" s="327"/>
      <c r="F29" s="12"/>
      <c r="G29" s="328"/>
      <c r="H29" s="329"/>
      <c r="I29" s="329"/>
      <c r="J29" s="330"/>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5" t="str">
        <f ca="1">D25</f>
        <v>Answer</v>
      </c>
      <c r="E31" s="335"/>
      <c r="F31" s="18"/>
      <c r="G31" s="44" t="str">
        <f ca="1">G25</f>
        <v>Comments</v>
      </c>
      <c r="H31" s="44"/>
      <c r="I31" s="44"/>
      <c r="J31" s="83"/>
      <c r="K31" s="36"/>
      <c r="L31" s="111" t="s">
        <v>1238</v>
      </c>
      <c r="P31" s="45">
        <f>COUNTIF(D$26:D$29,"No")</f>
        <v>3</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45"/>
      <c r="E32" s="346"/>
      <c r="F32" s="47"/>
      <c r="G32" s="328"/>
      <c r="H32" s="329"/>
      <c r="I32" s="329"/>
      <c r="J32" s="330"/>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28"/>
      <c r="H33" s="329"/>
      <c r="I33" s="329"/>
      <c r="J33" s="330"/>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488</v>
      </c>
      <c r="E34" s="327"/>
      <c r="F34" s="47"/>
      <c r="G34" s="328"/>
      <c r="H34" s="329"/>
      <c r="I34" s="329"/>
      <c r="J34" s="330"/>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28"/>
      <c r="H35" s="329"/>
      <c r="I35" s="329"/>
      <c r="J35" s="330"/>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5" t="str">
        <f ca="1">D25</f>
        <v>Answer</v>
      </c>
      <c r="E37" s="335"/>
      <c r="F37" s="18"/>
      <c r="G37" s="44" t="str">
        <f ca="1">G25</f>
        <v>Comments</v>
      </c>
      <c r="H37" s="349"/>
      <c r="I37" s="349"/>
      <c r="J37" s="349"/>
      <c r="K37" s="36"/>
      <c r="L37" s="111" t="s">
        <v>1238</v>
      </c>
      <c r="P37" s="45">
        <f>COUNTIF(D$26:D$29,"No")+COUNTIF(D$32:D$35,"No")</f>
        <v>3</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28"/>
      <c r="H38" s="329"/>
      <c r="I38" s="329"/>
      <c r="J38" s="330"/>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28"/>
      <c r="H39" s="329"/>
      <c r="I39" s="329"/>
      <c r="J39" s="330"/>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489</v>
      </c>
      <c r="E40" s="327"/>
      <c r="F40" s="47"/>
      <c r="G40" s="328"/>
      <c r="H40" s="329"/>
      <c r="I40" s="329"/>
      <c r="J40" s="330"/>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28"/>
      <c r="H41" s="329"/>
      <c r="I41" s="329"/>
      <c r="J41" s="330"/>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5" t="str">
        <f ca="1">D25</f>
        <v>Answer</v>
      </c>
      <c r="E43" s="335"/>
      <c r="F43" s="18"/>
      <c r="G43" s="44" t="str">
        <f ca="1">G25</f>
        <v>Comments</v>
      </c>
      <c r="H43" s="44"/>
      <c r="I43" s="44"/>
      <c r="J43" s="83"/>
      <c r="K43" s="36"/>
      <c r="L43" s="111"/>
      <c r="P43" s="45">
        <f>COUNTIF(D$26:D$29,"No")+COUNTIF(D$32:D$35,"No")</f>
        <v>3</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28"/>
      <c r="H44" s="329"/>
      <c r="I44" s="329"/>
      <c r="J44" s="330"/>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28"/>
      <c r="H45" s="329"/>
      <c r="I45" s="329"/>
      <c r="J45" s="330"/>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489</v>
      </c>
      <c r="E46" s="327"/>
      <c r="F46" s="47"/>
      <c r="G46" s="328"/>
      <c r="H46" s="329"/>
      <c r="I46" s="329"/>
      <c r="J46" s="330"/>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28"/>
      <c r="H47" s="329"/>
      <c r="I47" s="329"/>
      <c r="J47" s="330"/>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5" t="str">
        <f ca="1">D25</f>
        <v>Answer</v>
      </c>
      <c r="E49" s="335"/>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28"/>
      <c r="H50" s="329"/>
      <c r="I50" s="329"/>
      <c r="J50" s="330"/>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28"/>
      <c r="H51" s="329"/>
      <c r="I51" s="329"/>
      <c r="J51" s="330"/>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488</v>
      </c>
      <c r="E52" s="327"/>
      <c r="F52" s="47"/>
      <c r="G52" s="328"/>
      <c r="H52" s="329"/>
      <c r="I52" s="329"/>
      <c r="J52" s="330"/>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28"/>
      <c r="H53" s="329"/>
      <c r="I53" s="329"/>
      <c r="J53" s="330"/>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5" t="str">
        <f ca="1">D25</f>
        <v>Answer</v>
      </c>
      <c r="E55" s="335"/>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47"/>
      <c r="E56" s="348"/>
      <c r="F56" s="47"/>
      <c r="G56" s="328"/>
      <c r="H56" s="329"/>
      <c r="I56" s="329"/>
      <c r="J56" s="330"/>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47"/>
      <c r="E57" s="348"/>
      <c r="F57" s="47"/>
      <c r="G57" s="328"/>
      <c r="H57" s="329"/>
      <c r="I57" s="329"/>
      <c r="J57" s="330"/>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7" t="s">
        <v>15804</v>
      </c>
      <c r="E58" s="348"/>
      <c r="F58" s="47"/>
      <c r="G58" s="328"/>
      <c r="H58" s="329"/>
      <c r="I58" s="329"/>
      <c r="J58" s="330"/>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47"/>
      <c r="E59" s="348"/>
      <c r="F59" s="47"/>
      <c r="G59" s="328"/>
      <c r="H59" s="329"/>
      <c r="I59" s="329"/>
      <c r="J59" s="330"/>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5" t="str">
        <f ca="1">D25</f>
        <v>Answer</v>
      </c>
      <c r="E61" s="335"/>
      <c r="F61" s="18"/>
      <c r="G61" s="44" t="str">
        <f ca="1">G25</f>
        <v>Comments</v>
      </c>
      <c r="H61" s="332"/>
      <c r="I61" s="332"/>
      <c r="J61" s="332"/>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45"/>
      <c r="E62" s="346"/>
      <c r="F62" s="47"/>
      <c r="G62" s="328"/>
      <c r="H62" s="329"/>
      <c r="I62" s="329"/>
      <c r="J62" s="330"/>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28"/>
      <c r="H63" s="329"/>
      <c r="I63" s="329"/>
      <c r="J63" s="330"/>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488</v>
      </c>
      <c r="E64" s="327"/>
      <c r="F64" s="47"/>
      <c r="G64" s="328"/>
      <c r="H64" s="329"/>
      <c r="I64" s="329"/>
      <c r="J64" s="330"/>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28"/>
      <c r="H65" s="329"/>
      <c r="I65" s="329"/>
      <c r="J65" s="330"/>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5" t="str">
        <f ca="1">D25</f>
        <v>Answer</v>
      </c>
      <c r="E67" s="335"/>
      <c r="F67" s="18"/>
      <c r="G67" s="44" t="str">
        <f ca="1">G25</f>
        <v>Comments</v>
      </c>
      <c r="H67" s="332" t="str">
        <f>IF(Q75="(*)","Click here to enter smelter names","")</f>
        <v/>
      </c>
      <c r="I67" s="332"/>
      <c r="J67" s="332"/>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28"/>
      <c r="H68" s="329"/>
      <c r="I68" s="329"/>
      <c r="J68" s="330"/>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28"/>
      <c r="H69" s="329"/>
      <c r="I69" s="329"/>
      <c r="J69" s="330"/>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488</v>
      </c>
      <c r="E70" s="327"/>
      <c r="F70" s="48"/>
      <c r="G70" s="328"/>
      <c r="H70" s="329"/>
      <c r="I70" s="329"/>
      <c r="J70" s="330"/>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28"/>
      <c r="H71" s="329"/>
      <c r="I71" s="329"/>
      <c r="J71" s="330"/>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1" t="str">
        <f ca="1">OFFSET(L!$C$1,MATCH("Declaration"&amp;ADDRESS(ROW(),COLUMN(),4),L!$A:$A,0)-1,SL,,)</f>
        <v>Answer the Following Questions at a Company Level</v>
      </c>
      <c r="C73" s="331"/>
      <c r="D73" s="331"/>
      <c r="E73" s="331"/>
      <c r="F73" s="331"/>
      <c r="G73" s="331"/>
      <c r="H73" s="331"/>
      <c r="I73" s="331"/>
      <c r="J73" s="331"/>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3" t="str">
        <f ca="1">D25</f>
        <v>Answer</v>
      </c>
      <c r="E74" s="333"/>
      <c r="F74" s="53"/>
      <c r="G74" s="333" t="str">
        <f ca="1">G25</f>
        <v>Comments</v>
      </c>
      <c r="H74" s="333" t="e">
        <f>HLOOKUP(SL,LT,$O74,0)</f>
        <v>#NAME?</v>
      </c>
      <c r="I74" s="333"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488</v>
      </c>
      <c r="E75" s="327"/>
      <c r="F75" s="57"/>
      <c r="G75" s="328"/>
      <c r="H75" s="329"/>
      <c r="I75" s="329"/>
      <c r="J75" s="330"/>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4"/>
      <c r="H76" s="334"/>
      <c r="I76" s="334"/>
      <c r="J76" s="334"/>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489</v>
      </c>
      <c r="E77" s="327"/>
      <c r="F77" s="57"/>
      <c r="G77" s="354"/>
      <c r="H77" s="355"/>
      <c r="I77" s="355"/>
      <c r="J77" s="35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488</v>
      </c>
      <c r="E79" s="327"/>
      <c r="F79" s="57"/>
      <c r="G79" s="328"/>
      <c r="H79" s="329"/>
      <c r="I79" s="329"/>
      <c r="J79" s="330"/>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488</v>
      </c>
      <c r="E81" s="327"/>
      <c r="F81" s="57"/>
      <c r="G81" s="328"/>
      <c r="H81" s="329"/>
      <c r="I81" s="329"/>
      <c r="J81" s="330"/>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14982</v>
      </c>
      <c r="E83" s="327"/>
      <c r="F83" s="57"/>
      <c r="G83" s="328"/>
      <c r="H83" s="329"/>
      <c r="I83" s="329"/>
      <c r="J83" s="330"/>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9" t="s">
        <v>488</v>
      </c>
      <c r="E85" s="340"/>
      <c r="F85" s="57"/>
      <c r="G85" s="328"/>
      <c r="H85" s="329"/>
      <c r="I85" s="329"/>
      <c r="J85" s="330"/>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4"/>
      <c r="H86" s="334"/>
      <c r="I86" s="334"/>
      <c r="J86" s="334"/>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488</v>
      </c>
      <c r="E87" s="327"/>
      <c r="F87" s="57"/>
      <c r="G87" s="328"/>
      <c r="H87" s="329"/>
      <c r="I87" s="329"/>
      <c r="J87" s="330"/>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1"/>
      <c r="H88" s="341"/>
      <c r="I88" s="341"/>
      <c r="J88" s="341"/>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489</v>
      </c>
      <c r="E89" s="327"/>
      <c r="F89" s="57"/>
      <c r="G89" s="328"/>
      <c r="H89" s="329"/>
      <c r="I89" s="329"/>
      <c r="J89" s="330"/>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8" t="str">
        <f>IF(OR($D$8="",$I$3=""),"","Click here to check required fields completion")</f>
        <v/>
      </c>
      <c r="C90" s="338"/>
      <c r="D90" s="338"/>
      <c r="E90" s="338"/>
      <c r="F90" s="338"/>
      <c r="G90" s="338"/>
      <c r="H90" s="338"/>
      <c r="I90" s="338"/>
      <c r="J90" s="338"/>
      <c r="K90" s="36"/>
      <c r="L90" s="100"/>
      <c r="P90" s="3"/>
      <c r="Q90" s="3"/>
      <c r="R90" s="3"/>
      <c r="S90" s="3"/>
      <c r="T90" s="3"/>
      <c r="U90" s="3"/>
      <c r="V90" s="3"/>
      <c r="W90" s="3"/>
      <c r="X90" s="3"/>
      <c r="Y90" s="3"/>
      <c r="Z90" s="3"/>
      <c r="AA90" s="3"/>
      <c r="AB90" s="3"/>
      <c r="AC90" s="3"/>
      <c r="AD90" s="3"/>
      <c r="AE90" s="3"/>
      <c r="AF90" s="3"/>
      <c r="AG90" s="3"/>
      <c r="AH90" s="3"/>
    </row>
    <row r="91" spans="1:34" ht="15.75" thickBot="1">
      <c r="A91" s="336" t="str">
        <f ca="1">OFFSET(L!$C$1,MATCH("General"&amp;"Cpy",L!$A:$A,0)-1,SL,,)</f>
        <v>© 2023 Responsible Minerals Initiative. All rights reserved.</v>
      </c>
      <c r="B91" s="337"/>
      <c r="C91" s="337"/>
      <c r="D91" s="337"/>
      <c r="E91" s="337"/>
      <c r="F91" s="337"/>
      <c r="G91" s="337"/>
      <c r="H91" s="337"/>
      <c r="I91" s="337"/>
      <c r="J91" s="33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2" t="str">
        <f>IF(AND(OR($D$26="Yes",$D$26=""),OR($D$32="Yes",$D$32="")),"Yes","")</f>
        <v/>
      </c>
      <c r="E96" s="282" t="str">
        <f>IF(AND(OR($D$26="Yes",$D$26=""),OR($D$32="Yes",$D$32="")),"100%","")</f>
        <v/>
      </c>
      <c r="G96" s="282" t="str">
        <f>IF(OR($D$26="Yes",$D$26=""),"Yes","")</f>
        <v/>
      </c>
    </row>
    <row r="97" spans="2:7" ht="13.5" hidden="1" customHeight="1">
      <c r="B97" s="56" t="s">
        <v>489</v>
      </c>
      <c r="D97" s="282" t="str">
        <f>IF(AND(OR($D$26="Yes",$D$26=""),OR($D$32="Yes",$D$32="")),"No","")</f>
        <v/>
      </c>
      <c r="E97" s="282" t="str">
        <f>IF(AND(OR($D$26="Yes",$D$26=""),OR($D$32="Yes",$D$32="")),"Greater than 90%","")</f>
        <v/>
      </c>
      <c r="G97" s="282" t="str">
        <f>IF(OR($D$26="Yes",$D$26=""),"No","")</f>
        <v/>
      </c>
    </row>
    <row r="98" spans="2:7" ht="15.75" hidden="1">
      <c r="B98" s="56" t="s">
        <v>490</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2480</v>
      </c>
      <c r="D100" s="282" t="str">
        <f>IF(AND(OR($D$27="Yes",$D$27=""),OR($D$33="Yes",$D$33="")),"No","")</f>
        <v/>
      </c>
      <c r="E100" s="282" t="str">
        <f>IF(AND(OR($D$26="Yes",$D$26=""),OR($D$32="Yes",$D$32="")),"50% or less","")</f>
        <v/>
      </c>
      <c r="G100" s="282" t="str">
        <f>IF(OR($D$28="Yes",$D$28=""),"Yes","")</f>
        <v>Yes</v>
      </c>
    </row>
    <row r="101" spans="2:7" ht="15.75" hidden="1">
      <c r="B101" s="236" t="s">
        <v>2481</v>
      </c>
      <c r="D101" s="282" t="str">
        <f>IF(AND(OR($D$27="Yes",$D$27=""),OR($D$33="Yes",$D$33="")),"Unknown","")</f>
        <v/>
      </c>
      <c r="E101" s="282" t="str">
        <f>IF(AND(OR($D$26="Yes",$D$26=""),OR($D$32="Yes",$D$32="")),"None","")</f>
        <v/>
      </c>
      <c r="G101" s="282" t="str">
        <f>IF(OR($D$28="Yes",$D$28=""),"No","")</f>
        <v>No</v>
      </c>
    </row>
    <row r="102" spans="2:7" ht="15.75" hidden="1">
      <c r="B102" s="236" t="s">
        <v>2482</v>
      </c>
      <c r="D102" s="282" t="str">
        <f>IF(AND(OR($D$28="Yes",$D$28=""),OR($D$34="Yes",$D$34="")),"Yes","")</f>
        <v>Yes</v>
      </c>
      <c r="E102" s="282" t="str">
        <f>IF(AND(OR($D$27="Yes",$D$27=""),OR($D$33="Yes",$D$33="")),"100%","")</f>
        <v/>
      </c>
      <c r="G102" s="282" t="str">
        <f>IF(OR($D$29="Yes",$D$29=""),"Yes","")</f>
        <v/>
      </c>
    </row>
    <row r="103" spans="2:7" ht="15.75" hidden="1">
      <c r="B103" s="236" t="s">
        <v>2483</v>
      </c>
      <c r="D103" s="282" t="str">
        <f>IF(AND(OR($D$28="Yes",$D$28=""),OR($D$34="Yes",$D$34="")),"No","")</f>
        <v>No</v>
      </c>
      <c r="E103" s="282" t="str">
        <f>IF(AND(OR($D$27="Yes",$D$27=""),OR($D$33="Yes",$D$33="")),"Greater than 90%","")</f>
        <v/>
      </c>
      <c r="G103" s="282" t="str">
        <f>IF(OR($D$29="Yes",$D$29=""),"No","")</f>
        <v/>
      </c>
    </row>
    <row r="104" spans="2:7" ht="15.75" hidden="1">
      <c r="B104" s="236" t="s">
        <v>491</v>
      </c>
      <c r="D104" s="282" t="str">
        <f>IF(AND(OR($D$28="Yes",$D$28=""),OR($D$34="Yes",$D$34="")),"Unknown","")</f>
        <v>Unknown</v>
      </c>
      <c r="E104" s="282" t="str">
        <f>IF(AND(OR($D$27="Yes",$D$27=""),OR($D$33="Yes",$D$33="")),"Greater than 75%","")</f>
        <v/>
      </c>
    </row>
    <row r="105" spans="2:7" ht="15.75" hidden="1">
      <c r="B105" s="236" t="s">
        <v>14982</v>
      </c>
      <c r="D105" s="282" t="str">
        <f>IF(AND(OR($D$29="Yes",$D$29=""),OR($D$35="Yes",$D$35="")),"Yes","")</f>
        <v/>
      </c>
      <c r="E105" s="282" t="str">
        <f>IF(AND(OR($D$27="Yes",$D$27=""),OR($D$33="Yes",$D$33="")),"Greater than 50%","")</f>
        <v/>
      </c>
    </row>
    <row r="106" spans="2:7" ht="15.75" hidden="1">
      <c r="B106" s="236" t="s">
        <v>12394</v>
      </c>
      <c r="D106" s="282" t="str">
        <f>IF(AND(OR($D$29="Yes",$D$29=""),OR($D$35="Yes",$D$35="")),"No","")</f>
        <v/>
      </c>
      <c r="E106" s="282" t="str">
        <f>IF(AND(OR($D$27="Yes",$D$27=""),OR($D$33="Yes",$D$33="")),"50% or less","")</f>
        <v/>
      </c>
    </row>
    <row r="107" spans="2:7" ht="15.75" hidden="1">
      <c r="B107" s="236" t="s">
        <v>489</v>
      </c>
      <c r="D107" s="282" t="str">
        <f>IF(AND(OR($D$29="Yes",$D$29=""),OR($D$35="Yes",$D$35="")),"Unknown","")</f>
        <v/>
      </c>
      <c r="E107" s="282" t="str">
        <f>IF(AND(OR($D$27="Yes",$D$27=""),OR($D$33="Yes",$D$33="")),"None","")</f>
        <v/>
      </c>
    </row>
    <row r="108" spans="2:7" ht="15.75" hidden="1">
      <c r="B108" s="236" t="s">
        <v>13974</v>
      </c>
      <c r="E108" s="282" t="str">
        <f>IF(AND(OR($D$28="Yes",$D$28=""),OR($D$34="Yes",$D$34="")),"100%","")</f>
        <v>100%</v>
      </c>
    </row>
    <row r="109" spans="2:7" ht="15.75" hidden="1">
      <c r="B109" s="236" t="s">
        <v>13976</v>
      </c>
      <c r="E109" s="282" t="str">
        <f>IF(AND(OR($D$28="Yes",$D$28=""),OR($D$34="Yes",$D$34="")),"Greater than 90%","")</f>
        <v>Greater than 90%</v>
      </c>
    </row>
    <row r="110" spans="2:7" ht="15.75" hidden="1">
      <c r="B110" s="236" t="s">
        <v>13977</v>
      </c>
      <c r="E110" s="282" t="str">
        <f>IF(AND(OR($D$28="Yes",$D$28=""),OR($D$34="Yes",$D$34="")),"Greater than 75%","")</f>
        <v>Greater than 75%</v>
      </c>
    </row>
    <row r="111" spans="2:7" ht="15.75" hidden="1">
      <c r="B111" s="236" t="s">
        <v>489</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zoomScaleNormal="100" zoomScalePageLayoutView="55" workbookViewId="0">
      <selection activeCell="D5" sqref="D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488</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2023 Responsible Minerals Initiative. All rights reserved.</v>
      </c>
      <c r="H3" s="390"/>
      <c r="I3" s="391"/>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62"/>
      <c r="B5" s="182" t="s">
        <v>1125</v>
      </c>
      <c r="C5" s="186" t="s">
        <v>1224</v>
      </c>
      <c r="D5" s="230"/>
      <c r="E5" s="182" t="s">
        <v>2432</v>
      </c>
      <c r="F5" s="182" t="s">
        <v>706</v>
      </c>
      <c r="G5" s="182" t="s">
        <v>15805</v>
      </c>
      <c r="H5" s="183"/>
      <c r="I5" s="184" t="s">
        <v>1624</v>
      </c>
      <c r="J5" s="184" t="s">
        <v>1625</v>
      </c>
      <c r="K5" s="224"/>
      <c r="L5" s="224"/>
      <c r="M5" s="224"/>
      <c r="N5" s="224"/>
      <c r="O5" s="224"/>
      <c r="P5" s="185"/>
      <c r="Q5" s="225"/>
      <c r="R5" s="182" t="str">
        <f ca="1">IF(ISERROR($V5),"",OFFSET('Smelter Look-up'!$C$4,$V5-4,0)&amp;"")</f>
        <v>Metalor USA Refining Corporation</v>
      </c>
      <c r="S5" s="181" t="str">
        <f t="shared" ref="S5" ca="1" si="0">IF(B5="","",IF(ISERROR(MATCH($E5,CL,0)),"Unknown",INDIRECT("'C'!$A$"&amp;MATCH($E5,CL,0)+1)))</f>
        <v>US</v>
      </c>
      <c r="T5" s="181" t="str">
        <f ca="1">IF(B5="","",IF(ISERROR(MATCH($J5,SorP!$B$1:$B$6279,0)),"",INDIRECT("'SorP'!$A$"&amp;MATCH($S5&amp;$J5,SorP!C:C,0))))</f>
        <v>US-MA</v>
      </c>
      <c r="U5" s="201"/>
      <c r="V5" s="226">
        <f>IF(C5="",NA(),IF(OR(C5="Smelter not listed",C5="Smelter not yet identified"),MATCH($B5&amp;$D5,'Smelter Look-up'!$J:$J,0),MATCH($B5&amp;$C5,'Smelter Look-up'!$J:$J,0)))</f>
        <v>176</v>
      </c>
      <c r="X5" s="227">
        <f t="shared" ref="X5" si="1">IF(AND(C5="Smelter not listed",OR(LEN(D5)=0,LEN(E5)=0)),1,0)</f>
        <v>0</v>
      </c>
      <c r="AB5" s="228" t="str">
        <f t="shared" ref="AB5" si="2">B5&amp;C5</f>
        <v>GoldMetalor USA Refining Corporation</v>
      </c>
    </row>
    <row r="6" spans="1:34" s="227" customFormat="1" ht="19.899999999999999"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3">IF(B6="","",IF(ISERROR(MATCH($E6,CL,0)),"Unknown",INDIRECT("'C'!$A$"&amp;MATCH($E6,CL,0)+1)))</f>
        <v/>
      </c>
      <c r="T6" s="181" t="str">
        <f ca="1">IF(B6="","",IF(ISERROR(MATCH($J6,SorP!$B$1:$B$6279,0)),"",INDIRECT("'SorP'!$A$"&amp;MATCH($S6&amp;$J6,SorP!C:C,0))))</f>
        <v/>
      </c>
      <c r="U6" s="201"/>
      <c r="V6" s="226" t="e">
        <f>IF(C6="",NA(),IF(OR(C6="Smelter not listed",C6="Smelter not yet identified"),MATCH($B6&amp;$D6,'Smelter Look-up'!$J:$J,0),MATCH($B6&amp;$C6,'Smelter Look-up'!$J:$J,0)))</f>
        <v>#N/A</v>
      </c>
      <c r="X6" s="227">
        <f t="shared" ref="X6:X37" ca="1" si="4">IF(AND(C6="Smelter not listed",OR(LEN(D6)=0,LEN(E6)=0)),1,0)</f>
        <v>0</v>
      </c>
      <c r="AB6" s="228" t="str">
        <f t="shared" ref="AB6:AB37" si="5">B6&amp;C6</f>
        <v/>
      </c>
    </row>
    <row r="7" spans="1:34" s="227" customFormat="1" ht="19.899999999999999"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3"/>
        <v/>
      </c>
      <c r="T7" s="181" t="str">
        <f ca="1">IF(B7="","",IF(ISERROR(MATCH($J7,SorP!$B$1:$B$6279,0)),"",INDIRECT("'SorP'!$A$"&amp;MATCH($S7&amp;$J7,SorP!C:C,0))))</f>
        <v/>
      </c>
      <c r="U7" s="201"/>
      <c r="V7" s="226" t="e">
        <f>IF(C7="",NA(),IF(OR(C7="Smelter not listed",C7="Smelter not yet identified"),MATCH($B7&amp;$D7,'Smelter Look-up'!$J:$J,0),MATCH($B7&amp;$C7,'Smelter Look-up'!$J:$J,0)))</f>
        <v>#N/A</v>
      </c>
      <c r="X7" s="227">
        <f t="shared" ca="1" si="4"/>
        <v>0</v>
      </c>
      <c r="AB7" s="228" t="str">
        <f t="shared" si="5"/>
        <v/>
      </c>
    </row>
    <row r="8" spans="1:34" s="227" customFormat="1" ht="19.899999999999999"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3"/>
        <v/>
      </c>
      <c r="T8" s="181" t="str">
        <f ca="1">IF(B8="","",IF(ISERROR(MATCH($J8,SorP!$B$1:$B$6279,0)),"",INDIRECT("'SorP'!$A$"&amp;MATCH($S8&amp;$J8,SorP!C:C,0))))</f>
        <v/>
      </c>
      <c r="U8" s="201"/>
      <c r="V8" s="226" t="e">
        <f>IF(C8="",NA(),IF(OR(C8="Smelter not listed",C8="Smelter not yet identified"),MATCH($B8&amp;$D8,'Smelter Look-up'!$J:$J,0),MATCH($B8&amp;$C8,'Smelter Look-up'!$J:$J,0)))</f>
        <v>#N/A</v>
      </c>
      <c r="X8" s="227">
        <f t="shared" ca="1" si="4"/>
        <v>0</v>
      </c>
      <c r="AB8" s="228" t="str">
        <f t="shared" si="5"/>
        <v/>
      </c>
    </row>
    <row r="9" spans="1:34" s="227" customFormat="1" ht="19.899999999999999"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3"/>
        <v/>
      </c>
      <c r="T9" s="181" t="str">
        <f ca="1">IF(B9="","",IF(ISERROR(MATCH($J9,SorP!$B$1:$B$6279,0)),"",INDIRECT("'SorP'!$A$"&amp;MATCH($S9&amp;$J9,SorP!C:C,0))))</f>
        <v/>
      </c>
      <c r="U9" s="201"/>
      <c r="V9" s="226" t="e">
        <f>IF(C9="",NA(),IF(OR(C9="Smelter not listed",C9="Smelter not yet identified"),MATCH($B9&amp;$D9,'Smelter Look-up'!$J:$J,0),MATCH($B9&amp;$C9,'Smelter Look-up'!$J:$J,0)))</f>
        <v>#N/A</v>
      </c>
      <c r="X9" s="227">
        <f t="shared" ca="1" si="4"/>
        <v>0</v>
      </c>
      <c r="AB9" s="228" t="str">
        <f t="shared" si="5"/>
        <v/>
      </c>
    </row>
    <row r="10" spans="1:34" s="227" customFormat="1" ht="19.899999999999999"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3"/>
        <v/>
      </c>
      <c r="T10" s="181" t="str">
        <f ca="1">IF(B10="","",IF(ISERROR(MATCH($J10,SorP!$B$1:$B$6279,0)),"",INDIRECT("'SorP'!$A$"&amp;MATCH($S10&amp;$J10,SorP!C:C,0))))</f>
        <v/>
      </c>
      <c r="U10" s="201"/>
      <c r="V10" s="226" t="e">
        <f>IF(C10="",NA(),IF(OR(C10="Smelter not listed",C10="Smelter not yet identified"),MATCH($B10&amp;$D10,'Smelter Look-up'!$J:$J,0),MATCH($B10&amp;$C10,'Smelter Look-up'!$J:$J,0)))</f>
        <v>#N/A</v>
      </c>
      <c r="X10" s="227">
        <f t="shared" ca="1" si="4"/>
        <v>0</v>
      </c>
      <c r="AB10" s="228" t="str">
        <f t="shared" si="5"/>
        <v/>
      </c>
    </row>
    <row r="11" spans="1:34" s="227" customFormat="1" ht="19.899999999999999"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3"/>
        <v/>
      </c>
      <c r="T11" s="181" t="str">
        <f ca="1">IF(B11="","",IF(ISERROR(MATCH($J11,SorP!$B$1:$B$6279,0)),"",INDIRECT("'SorP'!$A$"&amp;MATCH($S11&amp;$J11,SorP!C:C,0))))</f>
        <v/>
      </c>
      <c r="U11" s="201"/>
      <c r="V11" s="226" t="e">
        <f>IF(C11="",NA(),IF(OR(C11="Smelter not listed",C11="Smelter not yet identified"),MATCH($B11&amp;$D11,'Smelter Look-up'!$J:$J,0),MATCH($B11&amp;$C11,'Smelter Look-up'!$J:$J,0)))</f>
        <v>#N/A</v>
      </c>
      <c r="X11" s="227">
        <f t="shared" ca="1" si="4"/>
        <v>0</v>
      </c>
      <c r="AB11" s="228" t="str">
        <f t="shared" si="5"/>
        <v/>
      </c>
    </row>
    <row r="12" spans="1:34" s="227" customFormat="1" ht="19.899999999999999"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3"/>
        <v/>
      </c>
      <c r="T12" s="181" t="str">
        <f ca="1">IF(B12="","",IF(ISERROR(MATCH($J12,SorP!$B$1:$B$6279,0)),"",INDIRECT("'SorP'!$A$"&amp;MATCH($S12&amp;$J12,SorP!C:C,0))))</f>
        <v/>
      </c>
      <c r="U12" s="201"/>
      <c r="V12" s="226" t="e">
        <f>IF(C12="",NA(),IF(OR(C12="Smelter not listed",C12="Smelter not yet identified"),MATCH($B12&amp;$D12,'Smelter Look-up'!$J:$J,0),MATCH($B12&amp;$C12,'Smelter Look-up'!$J:$J,0)))</f>
        <v>#N/A</v>
      </c>
      <c r="X12" s="227">
        <f t="shared" ca="1" si="4"/>
        <v>0</v>
      </c>
      <c r="AB12" s="228" t="str">
        <f t="shared" si="5"/>
        <v/>
      </c>
    </row>
    <row r="13" spans="1:34" s="227" customFormat="1" ht="19.899999999999999"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3"/>
        <v/>
      </c>
      <c r="T13" s="181" t="str">
        <f ca="1">IF(B13="","",IF(ISERROR(MATCH($J13,SorP!$B$1:$B$6279,0)),"",INDIRECT("'SorP'!$A$"&amp;MATCH($S13&amp;$J13,SorP!C:C,0))))</f>
        <v/>
      </c>
      <c r="U13" s="201"/>
      <c r="V13" s="226" t="e">
        <f>IF(C13="",NA(),IF(OR(C13="Smelter not listed",C13="Smelter not yet identified"),MATCH($B13&amp;$D13,'Smelter Look-up'!$J:$J,0),MATCH($B13&amp;$C13,'Smelter Look-up'!$J:$J,0)))</f>
        <v>#N/A</v>
      </c>
      <c r="X13" s="227">
        <f t="shared" ca="1" si="4"/>
        <v>0</v>
      </c>
      <c r="AB13" s="228" t="str">
        <f t="shared" si="5"/>
        <v/>
      </c>
    </row>
    <row r="14" spans="1:34" s="227" customFormat="1" ht="19.899999999999999"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3"/>
        <v/>
      </c>
      <c r="T14" s="181" t="str">
        <f ca="1">IF(B14="","",IF(ISERROR(MATCH($J14,SorP!$B$1:$B$6279,0)),"",INDIRECT("'SorP'!$A$"&amp;MATCH($S14&amp;$J14,SorP!C:C,0))))</f>
        <v/>
      </c>
      <c r="U14" s="201"/>
      <c r="V14" s="226" t="e">
        <f>IF(C14="",NA(),IF(OR(C14="Smelter not listed",C14="Smelter not yet identified"),MATCH($B14&amp;$D14,'Smelter Look-up'!$J:$J,0),MATCH($B14&amp;$C14,'Smelter Look-up'!$J:$J,0)))</f>
        <v>#N/A</v>
      </c>
      <c r="X14" s="227">
        <f t="shared" ca="1" si="4"/>
        <v>0</v>
      </c>
      <c r="AB14" s="228" t="str">
        <f t="shared" si="5"/>
        <v/>
      </c>
    </row>
    <row r="15" spans="1:34" s="227" customFormat="1" ht="19.899999999999999"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3"/>
        <v/>
      </c>
      <c r="T15" s="181" t="str">
        <f ca="1">IF(B15="","",IF(ISERROR(MATCH($J15,SorP!$B$1:$B$6279,0)),"",INDIRECT("'SorP'!$A$"&amp;MATCH($S15&amp;$J15,SorP!C:C,0))))</f>
        <v/>
      </c>
      <c r="U15" s="201"/>
      <c r="V15" s="226" t="e">
        <f>IF(C15="",NA(),IF(OR(C15="Smelter not listed",C15="Smelter not yet identified"),MATCH($B15&amp;$D15,'Smelter Look-up'!$J:$J,0),MATCH($B15&amp;$C15,'Smelter Look-up'!$J:$J,0)))</f>
        <v>#N/A</v>
      </c>
      <c r="X15" s="227">
        <f t="shared" ca="1" si="4"/>
        <v>0</v>
      </c>
      <c r="AB15" s="228" t="str">
        <f t="shared" si="5"/>
        <v/>
      </c>
    </row>
    <row r="16" spans="1:34" s="227" customFormat="1" ht="19.899999999999999"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3"/>
        <v/>
      </c>
      <c r="T16" s="181" t="str">
        <f ca="1">IF(B16="","",IF(ISERROR(MATCH($J16,SorP!$B$1:$B$6279,0)),"",INDIRECT("'SorP'!$A$"&amp;MATCH($S16&amp;$J16,SorP!C:C,0))))</f>
        <v/>
      </c>
      <c r="U16" s="201"/>
      <c r="V16" s="226" t="e">
        <f>IF(C16="",NA(),IF(OR(C16="Smelter not listed",C16="Smelter not yet identified"),MATCH($B16&amp;$D16,'Smelter Look-up'!$J:$J,0),MATCH($B16&amp;$C16,'Smelter Look-up'!$J:$J,0)))</f>
        <v>#N/A</v>
      </c>
      <c r="X16" s="227">
        <f t="shared" ca="1" si="4"/>
        <v>0</v>
      </c>
      <c r="AB16" s="228" t="str">
        <f t="shared" si="5"/>
        <v/>
      </c>
    </row>
    <row r="17" spans="1:28" s="227" customFormat="1" ht="19.899999999999999"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3"/>
        <v/>
      </c>
      <c r="T17" s="181" t="str">
        <f ca="1">IF(B17="","",IF(ISERROR(MATCH($J17,SorP!$B$1:$B$6279,0)),"",INDIRECT("'SorP'!$A$"&amp;MATCH($S17&amp;$J17,SorP!C:C,0))))</f>
        <v/>
      </c>
      <c r="U17" s="201"/>
      <c r="V17" s="226" t="e">
        <f>IF(C17="",NA(),IF(OR(C17="Smelter not listed",C17="Smelter not yet identified"),MATCH($B17&amp;$D17,'Smelter Look-up'!$J:$J,0),MATCH($B17&amp;$C17,'Smelter Look-up'!$J:$J,0)))</f>
        <v>#N/A</v>
      </c>
      <c r="X17" s="227">
        <f t="shared" ca="1" si="4"/>
        <v>0</v>
      </c>
      <c r="AB17" s="228" t="str">
        <f t="shared" si="5"/>
        <v/>
      </c>
    </row>
    <row r="18" spans="1:28" s="227" customFormat="1" ht="19.899999999999999"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3"/>
        <v/>
      </c>
      <c r="T18" s="181" t="str">
        <f ca="1">IF(B18="","",IF(ISERROR(MATCH($J18,SorP!$B$1:$B$6279,0)),"",INDIRECT("'SorP'!$A$"&amp;MATCH($S18&amp;$J18,SorP!C:C,0))))</f>
        <v/>
      </c>
      <c r="U18" s="201"/>
      <c r="V18" s="226" t="e">
        <f>IF(C18="",NA(),IF(OR(C18="Smelter not listed",C18="Smelter not yet identified"),MATCH($B18&amp;$D18,'Smelter Look-up'!$J:$J,0),MATCH($B18&amp;$C18,'Smelter Look-up'!$J:$J,0)))</f>
        <v>#N/A</v>
      </c>
      <c r="X18" s="227">
        <f t="shared" ca="1" si="4"/>
        <v>0</v>
      </c>
      <c r="AB18" s="228" t="str">
        <f t="shared" si="5"/>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3"/>
        <v/>
      </c>
      <c r="T19" s="181" t="str">
        <f ca="1">IF(B19="","",IF(ISERROR(MATCH($J19,SorP!$B$1:$B$6279,0)),"",INDIRECT("'SorP'!$A$"&amp;MATCH($S19&amp;$J19,SorP!C:C,0))))</f>
        <v/>
      </c>
      <c r="U19" s="201"/>
      <c r="V19" s="226" t="e">
        <f>IF(C19="",NA(),IF(OR(C19="Smelter not listed",C19="Smelter not yet identified"),MATCH($B19&amp;$D19,'Smelter Look-up'!$J:$J,0),MATCH($B19&amp;$C19,'Smelter Look-up'!$J:$J,0)))</f>
        <v>#N/A</v>
      </c>
      <c r="X19" s="227">
        <f t="shared" ca="1" si="4"/>
        <v>0</v>
      </c>
      <c r="AB19" s="228" t="str">
        <f t="shared" si="5"/>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3"/>
        <v/>
      </c>
      <c r="T20" s="181" t="str">
        <f ca="1">IF(B20="","",IF(ISERROR(MATCH($J20,SorP!$B$1:$B$6279,0)),"",INDIRECT("'SorP'!$A$"&amp;MATCH($S20&amp;$J20,SorP!C:C,0))))</f>
        <v/>
      </c>
      <c r="U20" s="201"/>
      <c r="V20" s="226" t="e">
        <f>IF(C20="",NA(),IF(OR(C20="Smelter not listed",C20="Smelter not yet identified"),MATCH($B20&amp;$D20,'Smelter Look-up'!$J:$J,0),MATCH($B20&amp;$C20,'Smelter Look-up'!$J:$J,0)))</f>
        <v>#N/A</v>
      </c>
      <c r="X20" s="227">
        <f t="shared" ca="1" si="4"/>
        <v>0</v>
      </c>
      <c r="AB20" s="228" t="str">
        <f t="shared" si="5"/>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3"/>
        <v/>
      </c>
      <c r="T21" s="181" t="str">
        <f ca="1">IF(B21="","",IF(ISERROR(MATCH($J21,SorP!$B$1:$B$6279,0)),"",INDIRECT("'SorP'!$A$"&amp;MATCH($S21&amp;$J21,SorP!C:C,0))))</f>
        <v/>
      </c>
      <c r="U21" s="201"/>
      <c r="V21" s="226" t="e">
        <f>IF(C21="",NA(),IF(OR(C21="Smelter not listed",C21="Smelter not yet identified"),MATCH($B21&amp;$D21,'Smelter Look-up'!$J:$J,0),MATCH($B21&amp;$C21,'Smelter Look-up'!$J:$J,0)))</f>
        <v>#N/A</v>
      </c>
      <c r="X21" s="227">
        <f t="shared" ca="1" si="4"/>
        <v>0</v>
      </c>
      <c r="AB21" s="228" t="str">
        <f t="shared" si="5"/>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3"/>
        <v/>
      </c>
      <c r="T22" s="181" t="str">
        <f ca="1">IF(B22="","",IF(ISERROR(MATCH($J22,SorP!$B$1:$B$6279,0)),"",INDIRECT("'SorP'!$A$"&amp;MATCH($S22&amp;$J22,SorP!C:C,0))))</f>
        <v/>
      </c>
      <c r="U22" s="201"/>
      <c r="V22" s="226" t="e">
        <f>IF(C22="",NA(),IF(OR(C22="Smelter not listed",C22="Smelter not yet identified"),MATCH($B22&amp;$D22,'Smelter Look-up'!$J:$J,0),MATCH($B22&amp;$C22,'Smelter Look-up'!$J:$J,0)))</f>
        <v>#N/A</v>
      </c>
      <c r="X22" s="227">
        <f t="shared" ca="1" si="4"/>
        <v>0</v>
      </c>
      <c r="AB22" s="228" t="str">
        <f t="shared" si="5"/>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3"/>
        <v/>
      </c>
      <c r="T23" s="181" t="str">
        <f ca="1">IF(B23="","",IF(ISERROR(MATCH($J23,SorP!$B$1:$B$6279,0)),"",INDIRECT("'SorP'!$A$"&amp;MATCH($S23&amp;$J23,SorP!C:C,0))))</f>
        <v/>
      </c>
      <c r="U23" s="201"/>
      <c r="V23" s="226" t="e">
        <f>IF(C23="",NA(),IF(OR(C23="Smelter not listed",C23="Smelter not yet identified"),MATCH($B23&amp;$D23,'Smelter Look-up'!$J:$J,0),MATCH($B23&amp;$C23,'Smelter Look-up'!$J:$J,0)))</f>
        <v>#N/A</v>
      </c>
      <c r="X23" s="227">
        <f t="shared" ca="1" si="4"/>
        <v>0</v>
      </c>
      <c r="AB23" s="228" t="str">
        <f t="shared" si="5"/>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3"/>
        <v/>
      </c>
      <c r="T24" s="181" t="str">
        <f ca="1">IF(B24="","",IF(ISERROR(MATCH($J24,SorP!$B$1:$B$6279,0)),"",INDIRECT("'SorP'!$A$"&amp;MATCH($S24&amp;$J24,SorP!C:C,0))))</f>
        <v/>
      </c>
      <c r="U24" s="201"/>
      <c r="V24" s="226" t="e">
        <f>IF(C24="",NA(),IF(OR(C24="Smelter not listed",C24="Smelter not yet identified"),MATCH($B24&amp;$D24,'Smelter Look-up'!$J:$J,0),MATCH($B24&amp;$C24,'Smelter Look-up'!$J:$J,0)))</f>
        <v>#N/A</v>
      </c>
      <c r="X24" s="227">
        <f t="shared" ca="1" si="4"/>
        <v>0</v>
      </c>
      <c r="AB24" s="228" t="str">
        <f t="shared" si="5"/>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3"/>
        <v/>
      </c>
      <c r="T25" s="181" t="str">
        <f ca="1">IF(B25="","",IF(ISERROR(MATCH($J25,SorP!$B$1:$B$6279,0)),"",INDIRECT("'SorP'!$A$"&amp;MATCH($S25&amp;$J25,SorP!C:C,0))))</f>
        <v/>
      </c>
      <c r="U25" s="201"/>
      <c r="V25" s="226" t="e">
        <f>IF(C25="",NA(),IF(OR(C25="Smelter not listed",C25="Smelter not yet identified"),MATCH($B25&amp;$D25,'Smelter Look-up'!$J:$J,0),MATCH($B25&amp;$C25,'Smelter Look-up'!$J:$J,0)))</f>
        <v>#N/A</v>
      </c>
      <c r="X25" s="227">
        <f t="shared" ca="1" si="4"/>
        <v>0</v>
      </c>
      <c r="AB25" s="228" t="str">
        <f t="shared" si="5"/>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3"/>
        <v/>
      </c>
      <c r="T26" s="181" t="str">
        <f ca="1">IF(B26="","",IF(ISERROR(MATCH($J26,SorP!$B$1:$B$6279,0)),"",INDIRECT("'SorP'!$A$"&amp;MATCH($S26&amp;$J26,SorP!C:C,0))))</f>
        <v/>
      </c>
      <c r="U26" s="201"/>
      <c r="V26" s="226" t="e">
        <f>IF(C26="",NA(),IF(OR(C26="Smelter not listed",C26="Smelter not yet identified"),MATCH($B26&amp;$D26,'Smelter Look-up'!$J:$J,0),MATCH($B26&amp;$C26,'Smelter Look-up'!$J:$J,0)))</f>
        <v>#N/A</v>
      </c>
      <c r="X26" s="227">
        <f t="shared" ca="1" si="4"/>
        <v>0</v>
      </c>
      <c r="AB26" s="228" t="str">
        <f t="shared" si="5"/>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3"/>
        <v/>
      </c>
      <c r="T27" s="181" t="str">
        <f ca="1">IF(B27="","",IF(ISERROR(MATCH($J27,SorP!$B$1:$B$6279,0)),"",INDIRECT("'SorP'!$A$"&amp;MATCH($S27&amp;$J27,SorP!C:C,0))))</f>
        <v/>
      </c>
      <c r="U27" s="201"/>
      <c r="V27" s="226" t="e">
        <f>IF(C27="",NA(),IF(OR(C27="Smelter not listed",C27="Smelter not yet identified"),MATCH($B27&amp;$D27,'Smelter Look-up'!$J:$J,0),MATCH($B27&amp;$C27,'Smelter Look-up'!$J:$J,0)))</f>
        <v>#N/A</v>
      </c>
      <c r="X27" s="227">
        <f t="shared" ca="1" si="4"/>
        <v>0</v>
      </c>
      <c r="AB27" s="228" t="str">
        <f t="shared" si="5"/>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3"/>
        <v/>
      </c>
      <c r="T28" s="181" t="str">
        <f ca="1">IF(B28="","",IF(ISERROR(MATCH($J28,SorP!$B$1:$B$6279,0)),"",INDIRECT("'SorP'!$A$"&amp;MATCH($S28&amp;$J28,SorP!C:C,0))))</f>
        <v/>
      </c>
      <c r="U28" s="201"/>
      <c r="V28" s="226" t="e">
        <f>IF(C28="",NA(),IF(OR(C28="Smelter not listed",C28="Smelter not yet identified"),MATCH($B28&amp;$D28,'Smelter Look-up'!$J:$J,0),MATCH($B28&amp;$C28,'Smelter Look-up'!$J:$J,0)))</f>
        <v>#N/A</v>
      </c>
      <c r="X28" s="227">
        <f t="shared" ca="1" si="4"/>
        <v>0</v>
      </c>
      <c r="AB28" s="228" t="str">
        <f t="shared" si="5"/>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3"/>
        <v/>
      </c>
      <c r="T29" s="181" t="str">
        <f ca="1">IF(B29="","",IF(ISERROR(MATCH($J29,SorP!$B$1:$B$6279,0)),"",INDIRECT("'SorP'!$A$"&amp;MATCH($S29&amp;$J29,SorP!C:C,0))))</f>
        <v/>
      </c>
      <c r="U29" s="201"/>
      <c r="V29" s="226" t="e">
        <f>IF(C29="",NA(),IF(OR(C29="Smelter not listed",C29="Smelter not yet identified"),MATCH($B29&amp;$D29,'Smelter Look-up'!$J:$J,0),MATCH($B29&amp;$C29,'Smelter Look-up'!$J:$J,0)))</f>
        <v>#N/A</v>
      </c>
      <c r="X29" s="227">
        <f t="shared" ca="1" si="4"/>
        <v>0</v>
      </c>
      <c r="AB29" s="228" t="str">
        <f t="shared" si="5"/>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3"/>
        <v/>
      </c>
      <c r="T30" s="181" t="str">
        <f ca="1">IF(B30="","",IF(ISERROR(MATCH($J30,SorP!$B$1:$B$6279,0)),"",INDIRECT("'SorP'!$A$"&amp;MATCH($S30&amp;$J30,SorP!C:C,0))))</f>
        <v/>
      </c>
      <c r="U30" s="201"/>
      <c r="V30" s="226" t="e">
        <f>IF(C30="",NA(),IF(OR(C30="Smelter not listed",C30="Smelter not yet identified"),MATCH($B30&amp;$D30,'Smelter Look-up'!$J:$J,0),MATCH($B30&amp;$C30,'Smelter Look-up'!$J:$J,0)))</f>
        <v>#N/A</v>
      </c>
      <c r="X30" s="227">
        <f t="shared" ca="1" si="4"/>
        <v>0</v>
      </c>
      <c r="AB30" s="228" t="str">
        <f t="shared" si="5"/>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3"/>
        <v/>
      </c>
      <c r="T31" s="181" t="str">
        <f ca="1">IF(B31="","",IF(ISERROR(MATCH($J31,SorP!$B$1:$B$6279,0)),"",INDIRECT("'SorP'!$A$"&amp;MATCH($S31&amp;$J31,SorP!C:C,0))))</f>
        <v/>
      </c>
      <c r="U31" s="201"/>
      <c r="V31" s="226" t="e">
        <f>IF(C31="",NA(),IF(OR(C31="Smelter not listed",C31="Smelter not yet identified"),MATCH($B31&amp;$D31,'Smelter Look-up'!$J:$J,0),MATCH($B31&amp;$C31,'Smelter Look-up'!$J:$J,0)))</f>
        <v>#N/A</v>
      </c>
      <c r="X31" s="227">
        <f t="shared" ca="1" si="4"/>
        <v>0</v>
      </c>
      <c r="AB31" s="228" t="str">
        <f t="shared" si="5"/>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3"/>
        <v/>
      </c>
      <c r="T32" s="181" t="str">
        <f ca="1">IF(B32="","",IF(ISERROR(MATCH($J32,SorP!$B$1:$B$6279,0)),"",INDIRECT("'SorP'!$A$"&amp;MATCH($S32&amp;$J32,SorP!C:C,0))))</f>
        <v/>
      </c>
      <c r="U32" s="201"/>
      <c r="V32" s="226" t="e">
        <f>IF(C32="",NA(),IF(OR(C32="Smelter not listed",C32="Smelter not yet identified"),MATCH($B32&amp;$D32,'Smelter Look-up'!$J:$J,0),MATCH($B32&amp;$C32,'Smelter Look-up'!$J:$J,0)))</f>
        <v>#N/A</v>
      </c>
      <c r="X32" s="227">
        <f t="shared" ca="1" si="4"/>
        <v>0</v>
      </c>
      <c r="AB32" s="228" t="str">
        <f t="shared" si="5"/>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3"/>
        <v/>
      </c>
      <c r="T33" s="181" t="str">
        <f ca="1">IF(B33="","",IF(ISERROR(MATCH($J33,SorP!$B$1:$B$6279,0)),"",INDIRECT("'SorP'!$A$"&amp;MATCH($S33&amp;$J33,SorP!C:C,0))))</f>
        <v/>
      </c>
      <c r="U33" s="201"/>
      <c r="V33" s="226" t="e">
        <f>IF(C33="",NA(),IF(OR(C33="Smelter not listed",C33="Smelter not yet identified"),MATCH($B33&amp;$D33,'Smelter Look-up'!$J:$J,0),MATCH($B33&amp;$C33,'Smelter Look-up'!$J:$J,0)))</f>
        <v>#N/A</v>
      </c>
      <c r="X33" s="227">
        <f t="shared" ca="1" si="4"/>
        <v>0</v>
      </c>
      <c r="AB33" s="228" t="str">
        <f t="shared" si="5"/>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3"/>
        <v/>
      </c>
      <c r="T34" s="181" t="str">
        <f ca="1">IF(B34="","",IF(ISERROR(MATCH($J34,SorP!$B$1:$B$6279,0)),"",INDIRECT("'SorP'!$A$"&amp;MATCH($S34&amp;$J34,SorP!C:C,0))))</f>
        <v/>
      </c>
      <c r="U34" s="201"/>
      <c r="V34" s="226" t="e">
        <f>IF(C34="",NA(),IF(OR(C34="Smelter not listed",C34="Smelter not yet identified"),MATCH($B34&amp;$D34,'Smelter Look-up'!$J:$J,0),MATCH($B34&amp;$C34,'Smelter Look-up'!$J:$J,0)))</f>
        <v>#N/A</v>
      </c>
      <c r="X34" s="227">
        <f t="shared" ca="1" si="4"/>
        <v>0</v>
      </c>
      <c r="AB34" s="228" t="str">
        <f t="shared" si="5"/>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3"/>
        <v/>
      </c>
      <c r="T35" s="181" t="str">
        <f ca="1">IF(B35="","",IF(ISERROR(MATCH($J35,SorP!$B$1:$B$6279,0)),"",INDIRECT("'SorP'!$A$"&amp;MATCH($S35&amp;$J35,SorP!C:C,0))))</f>
        <v/>
      </c>
      <c r="U35" s="201"/>
      <c r="V35" s="226" t="e">
        <f>IF(C35="",NA(),IF(OR(C35="Smelter not listed",C35="Smelter not yet identified"),MATCH($B35&amp;$D35,'Smelter Look-up'!$J:$J,0),MATCH($B35&amp;$C35,'Smelter Look-up'!$J:$J,0)))</f>
        <v>#N/A</v>
      </c>
      <c r="X35" s="227">
        <f t="shared" ca="1" si="4"/>
        <v>0</v>
      </c>
      <c r="AB35" s="228" t="str">
        <f t="shared" si="5"/>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3"/>
        <v/>
      </c>
      <c r="T36" s="181" t="str">
        <f ca="1">IF(B36="","",IF(ISERROR(MATCH($J36,SorP!$B$1:$B$6279,0)),"",INDIRECT("'SorP'!$A$"&amp;MATCH($S36&amp;$J36,SorP!C:C,0))))</f>
        <v/>
      </c>
      <c r="U36" s="201"/>
      <c r="V36" s="226" t="e">
        <f>IF(C36="",NA(),IF(OR(C36="Smelter not listed",C36="Smelter not yet identified"),MATCH($B36&amp;$D36,'Smelter Look-up'!$J:$J,0),MATCH($B36&amp;$C36,'Smelter Look-up'!$J:$J,0)))</f>
        <v>#N/A</v>
      </c>
      <c r="X36" s="227">
        <f t="shared" ca="1" si="4"/>
        <v>0</v>
      </c>
      <c r="AB36" s="228" t="str">
        <f t="shared" si="5"/>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3"/>
        <v/>
      </c>
      <c r="T37" s="181" t="str">
        <f ca="1">IF(B37="","",IF(ISERROR(MATCH($J37,SorP!$B$1:$B$6279,0)),"",INDIRECT("'SorP'!$A$"&amp;MATCH($S37&amp;$J37,SorP!C:C,0))))</f>
        <v/>
      </c>
      <c r="U37" s="201"/>
      <c r="V37" s="226" t="e">
        <f>IF(C37="",NA(),IF(OR(C37="Smelter not listed",C37="Smelter not yet identified"),MATCH($B37&amp;$D37,'Smelter Look-up'!$J:$J,0),MATCH($B37&amp;$C37,'Smelter Look-up'!$J:$J,0)))</f>
        <v>#N/A</v>
      </c>
      <c r="X37" s="227">
        <f t="shared" ca="1" si="4"/>
        <v>0</v>
      </c>
      <c r="AB37" s="228" t="str">
        <f t="shared" si="5"/>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6">IF(B38="","",IF(ISERROR(MATCH($E38,CL,0)),"Unknown",INDIRECT("'C'!$A$"&amp;MATCH($E38,CL,0)+1)))</f>
        <v/>
      </c>
      <c r="T38" s="181" t="str">
        <f ca="1">IF(B38="","",IF(ISERROR(MATCH($J38,SorP!$B$1:$B$6279,0)),"",INDIRECT("'SorP'!$A$"&amp;MATCH($S38&amp;$J38,SorP!C:C,0))))</f>
        <v/>
      </c>
      <c r="U38" s="201"/>
      <c r="V38" s="226" t="e">
        <f>IF(C38="",NA(),IF(OR(C38="Smelter not listed",C38="Smelter not yet identified"),MATCH($B38&amp;$D38,'Smelter Look-up'!$J:$J,0),MATCH($B38&amp;$C38,'Smelter Look-up'!$J:$J,0)))</f>
        <v>#N/A</v>
      </c>
      <c r="X38" s="227">
        <f t="shared" ref="X38:X68" ca="1" si="7">IF(AND(C38="Smelter not listed",OR(LEN(D38)=0,LEN(E38)=0)),1,0)</f>
        <v>0</v>
      </c>
      <c r="AB38" s="228" t="str">
        <f t="shared" ref="AB38:AB68" si="8">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6"/>
        <v/>
      </c>
      <c r="T39" s="181" t="str">
        <f ca="1">IF(B39="","",IF(ISERROR(MATCH($J39,SorP!$B$1:$B$6279,0)),"",INDIRECT("'SorP'!$A$"&amp;MATCH($S39&amp;$J39,SorP!C:C,0))))</f>
        <v/>
      </c>
      <c r="U39" s="201"/>
      <c r="V39" s="226" t="e">
        <f>IF(C39="",NA(),IF(OR(C39="Smelter not listed",C39="Smelter not yet identified"),MATCH($B39&amp;$D39,'Smelter Look-up'!$J:$J,0),MATCH($B39&amp;$C39,'Smelter Look-up'!$J:$J,0)))</f>
        <v>#N/A</v>
      </c>
      <c r="X39" s="227">
        <f t="shared" ca="1" si="7"/>
        <v>0</v>
      </c>
      <c r="AB39" s="228" t="str">
        <f t="shared" si="8"/>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6"/>
        <v/>
      </c>
      <c r="T40" s="181" t="str">
        <f ca="1">IF(B40="","",IF(ISERROR(MATCH($J40,SorP!$B$1:$B$6279,0)),"",INDIRECT("'SorP'!$A$"&amp;MATCH($S40&amp;$J40,SorP!C:C,0))))</f>
        <v/>
      </c>
      <c r="U40" s="201"/>
      <c r="V40" s="226" t="e">
        <f>IF(C40="",NA(),IF(OR(C40="Smelter not listed",C40="Smelter not yet identified"),MATCH($B40&amp;$D40,'Smelter Look-up'!$J:$J,0),MATCH($B40&amp;$C40,'Smelter Look-up'!$J:$J,0)))</f>
        <v>#N/A</v>
      </c>
      <c r="X40" s="227">
        <f t="shared" ca="1" si="7"/>
        <v>0</v>
      </c>
      <c r="AB40" s="228" t="str">
        <f t="shared" si="8"/>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6"/>
        <v/>
      </c>
      <c r="T41" s="181" t="str">
        <f ca="1">IF(B41="","",IF(ISERROR(MATCH($J41,SorP!$B$1:$B$6279,0)),"",INDIRECT("'SorP'!$A$"&amp;MATCH($S41&amp;$J41,SorP!C:C,0))))</f>
        <v/>
      </c>
      <c r="U41" s="201"/>
      <c r="V41" s="226" t="e">
        <f>IF(C41="",NA(),IF(OR(C41="Smelter not listed",C41="Smelter not yet identified"),MATCH($B41&amp;$D41,'Smelter Look-up'!$J:$J,0),MATCH($B41&amp;$C41,'Smelter Look-up'!$J:$J,0)))</f>
        <v>#N/A</v>
      </c>
      <c r="X41" s="227">
        <f t="shared" ca="1" si="7"/>
        <v>0</v>
      </c>
      <c r="AB41" s="228" t="str">
        <f t="shared" si="8"/>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6"/>
        <v/>
      </c>
      <c r="T42" s="181" t="str">
        <f ca="1">IF(B42="","",IF(ISERROR(MATCH($J42,SorP!$B$1:$B$6279,0)),"",INDIRECT("'SorP'!$A$"&amp;MATCH($S42&amp;$J42,SorP!C:C,0))))</f>
        <v/>
      </c>
      <c r="U42" s="201"/>
      <c r="V42" s="226" t="e">
        <f>IF(C42="",NA(),IF(OR(C42="Smelter not listed",C42="Smelter not yet identified"),MATCH($B42&amp;$D42,'Smelter Look-up'!$J:$J,0),MATCH($B42&amp;$C42,'Smelter Look-up'!$J:$J,0)))</f>
        <v>#N/A</v>
      </c>
      <c r="X42" s="227">
        <f t="shared" ca="1" si="7"/>
        <v>0</v>
      </c>
      <c r="AB42" s="228" t="str">
        <f t="shared" si="8"/>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6"/>
        <v/>
      </c>
      <c r="T43" s="181" t="str">
        <f ca="1">IF(B43="","",IF(ISERROR(MATCH($J43,SorP!$B$1:$B$6279,0)),"",INDIRECT("'SorP'!$A$"&amp;MATCH($S43&amp;$J43,SorP!C:C,0))))</f>
        <v/>
      </c>
      <c r="U43" s="201"/>
      <c r="V43" s="226" t="e">
        <f>IF(C43="",NA(),IF(OR(C43="Smelter not listed",C43="Smelter not yet identified"),MATCH($B43&amp;$D43,'Smelter Look-up'!$J:$J,0),MATCH($B43&amp;$C43,'Smelter Look-up'!$J:$J,0)))</f>
        <v>#N/A</v>
      </c>
      <c r="X43" s="227">
        <f t="shared" ca="1" si="7"/>
        <v>0</v>
      </c>
      <c r="AB43" s="228" t="str">
        <f t="shared" si="8"/>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6"/>
        <v/>
      </c>
      <c r="T44" s="181" t="str">
        <f ca="1">IF(B44="","",IF(ISERROR(MATCH($J44,SorP!$B$1:$B$6279,0)),"",INDIRECT("'SorP'!$A$"&amp;MATCH($S44&amp;$J44,SorP!C:C,0))))</f>
        <v/>
      </c>
      <c r="U44" s="201"/>
      <c r="V44" s="226" t="e">
        <f>IF(C44="",NA(),IF(OR(C44="Smelter not listed",C44="Smelter not yet identified"),MATCH($B44&amp;$D44,'Smelter Look-up'!$J:$J,0),MATCH($B44&amp;$C44,'Smelter Look-up'!$J:$J,0)))</f>
        <v>#N/A</v>
      </c>
      <c r="X44" s="227">
        <f t="shared" ca="1" si="7"/>
        <v>0</v>
      </c>
      <c r="AB44" s="228" t="str">
        <f t="shared" si="8"/>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6"/>
        <v/>
      </c>
      <c r="T45" s="181" t="str">
        <f ca="1">IF(B45="","",IF(ISERROR(MATCH($J45,SorP!$B$1:$B$6279,0)),"",INDIRECT("'SorP'!$A$"&amp;MATCH($S45&amp;$J45,SorP!C:C,0))))</f>
        <v/>
      </c>
      <c r="U45" s="201"/>
      <c r="V45" s="226" t="e">
        <f>IF(C45="",NA(),IF(OR(C45="Smelter not listed",C45="Smelter not yet identified"),MATCH($B45&amp;$D45,'Smelter Look-up'!$J:$J,0),MATCH($B45&amp;$C45,'Smelter Look-up'!$J:$J,0)))</f>
        <v>#N/A</v>
      </c>
      <c r="X45" s="227">
        <f t="shared" ca="1" si="7"/>
        <v>0</v>
      </c>
      <c r="AB45" s="228" t="str">
        <f t="shared" si="8"/>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6"/>
        <v/>
      </c>
      <c r="T46" s="181" t="str">
        <f ca="1">IF(B46="","",IF(ISERROR(MATCH($J46,SorP!$B$1:$B$6279,0)),"",INDIRECT("'SorP'!$A$"&amp;MATCH($S46&amp;$J46,SorP!C:C,0))))</f>
        <v/>
      </c>
      <c r="U46" s="201"/>
      <c r="V46" s="226" t="e">
        <f>IF(C46="",NA(),IF(OR(C46="Smelter not listed",C46="Smelter not yet identified"),MATCH($B46&amp;$D46,'Smelter Look-up'!$J:$J,0),MATCH($B46&amp;$C46,'Smelter Look-up'!$J:$J,0)))</f>
        <v>#N/A</v>
      </c>
      <c r="X46" s="227">
        <f t="shared" ca="1" si="7"/>
        <v>0</v>
      </c>
      <c r="AB46" s="228" t="str">
        <f t="shared" si="8"/>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6"/>
        <v/>
      </c>
      <c r="T47" s="181" t="str">
        <f ca="1">IF(B47="","",IF(ISERROR(MATCH($J47,SorP!$B$1:$B$6279,0)),"",INDIRECT("'SorP'!$A$"&amp;MATCH($S47&amp;$J47,SorP!C:C,0))))</f>
        <v/>
      </c>
      <c r="U47" s="201"/>
      <c r="V47" s="226" t="e">
        <f>IF(C47="",NA(),IF(OR(C47="Smelter not listed",C47="Smelter not yet identified"),MATCH($B47&amp;$D47,'Smelter Look-up'!$J:$J,0),MATCH($B47&amp;$C47,'Smelter Look-up'!$J:$J,0)))</f>
        <v>#N/A</v>
      </c>
      <c r="X47" s="227">
        <f t="shared" ca="1" si="7"/>
        <v>0</v>
      </c>
      <c r="AB47" s="228" t="str">
        <f t="shared" si="8"/>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6"/>
        <v/>
      </c>
      <c r="T48" s="181" t="str">
        <f ca="1">IF(B48="","",IF(ISERROR(MATCH($J48,SorP!$B$1:$B$6279,0)),"",INDIRECT("'SorP'!$A$"&amp;MATCH($S48&amp;$J48,SorP!C:C,0))))</f>
        <v/>
      </c>
      <c r="U48" s="201"/>
      <c r="V48" s="226" t="e">
        <f>IF(C48="",NA(),IF(OR(C48="Smelter not listed",C48="Smelter not yet identified"),MATCH($B48&amp;$D48,'Smelter Look-up'!$J:$J,0),MATCH($B48&amp;$C48,'Smelter Look-up'!$J:$J,0)))</f>
        <v>#N/A</v>
      </c>
      <c r="X48" s="227">
        <f t="shared" ca="1" si="7"/>
        <v>0</v>
      </c>
      <c r="AB48" s="228" t="str">
        <f t="shared" si="8"/>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6"/>
        <v/>
      </c>
      <c r="T49" s="181" t="str">
        <f ca="1">IF(B49="","",IF(ISERROR(MATCH($J49,SorP!$B$1:$B$6279,0)),"",INDIRECT("'SorP'!$A$"&amp;MATCH($S49&amp;$J49,SorP!C:C,0))))</f>
        <v/>
      </c>
      <c r="U49" s="201"/>
      <c r="V49" s="226" t="e">
        <f>IF(C49="",NA(),IF(OR(C49="Smelter not listed",C49="Smelter not yet identified"),MATCH($B49&amp;$D49,'Smelter Look-up'!$J:$J,0),MATCH($B49&amp;$C49,'Smelter Look-up'!$J:$J,0)))</f>
        <v>#N/A</v>
      </c>
      <c r="X49" s="227">
        <f t="shared" ca="1" si="7"/>
        <v>0</v>
      </c>
      <c r="AB49" s="228" t="str">
        <f t="shared" si="8"/>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6"/>
        <v/>
      </c>
      <c r="T50" s="181" t="str">
        <f ca="1">IF(B50="","",IF(ISERROR(MATCH($J50,SorP!$B$1:$B$6279,0)),"",INDIRECT("'SorP'!$A$"&amp;MATCH($S50&amp;$J50,SorP!C:C,0))))</f>
        <v/>
      </c>
      <c r="U50" s="201"/>
      <c r="V50" s="226" t="e">
        <f>IF(C50="",NA(),IF(OR(C50="Smelter not listed",C50="Smelter not yet identified"),MATCH($B50&amp;$D50,'Smelter Look-up'!$J:$J,0),MATCH($B50&amp;$C50,'Smelter Look-up'!$J:$J,0)))</f>
        <v>#N/A</v>
      </c>
      <c r="X50" s="227">
        <f t="shared" ca="1" si="7"/>
        <v>0</v>
      </c>
      <c r="AB50" s="228" t="str">
        <f t="shared" si="8"/>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6"/>
        <v/>
      </c>
      <c r="T51" s="181" t="str">
        <f ca="1">IF(B51="","",IF(ISERROR(MATCH($J51,SorP!$B$1:$B$6279,0)),"",INDIRECT("'SorP'!$A$"&amp;MATCH($S51&amp;$J51,SorP!C:C,0))))</f>
        <v/>
      </c>
      <c r="U51" s="201"/>
      <c r="V51" s="226" t="e">
        <f>IF(C51="",NA(),IF(OR(C51="Smelter not listed",C51="Smelter not yet identified"),MATCH($B51&amp;$D51,'Smelter Look-up'!$J:$J,0),MATCH($B51&amp;$C51,'Smelter Look-up'!$J:$J,0)))</f>
        <v>#N/A</v>
      </c>
      <c r="X51" s="227">
        <f t="shared" ca="1" si="7"/>
        <v>0</v>
      </c>
      <c r="AB51" s="228" t="str">
        <f t="shared" si="8"/>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6"/>
        <v/>
      </c>
      <c r="T52" s="181" t="str">
        <f ca="1">IF(B52="","",IF(ISERROR(MATCH($J52,SorP!$B$1:$B$6279,0)),"",INDIRECT("'SorP'!$A$"&amp;MATCH($S52&amp;$J52,SorP!C:C,0))))</f>
        <v/>
      </c>
      <c r="U52" s="201"/>
      <c r="V52" s="226" t="e">
        <f>IF(C52="",NA(),IF(OR(C52="Smelter not listed",C52="Smelter not yet identified"),MATCH($B52&amp;$D52,'Smelter Look-up'!$J:$J,0),MATCH($B52&amp;$C52,'Smelter Look-up'!$J:$J,0)))</f>
        <v>#N/A</v>
      </c>
      <c r="X52" s="227">
        <f t="shared" ca="1" si="7"/>
        <v>0</v>
      </c>
      <c r="AB52" s="228" t="str">
        <f t="shared" si="8"/>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6"/>
        <v/>
      </c>
      <c r="T53" s="181" t="str">
        <f ca="1">IF(B53="","",IF(ISERROR(MATCH($J53,SorP!$B$1:$B$6279,0)),"",INDIRECT("'SorP'!$A$"&amp;MATCH($S53&amp;$J53,SorP!C:C,0))))</f>
        <v/>
      </c>
      <c r="U53" s="201"/>
      <c r="V53" s="226" t="e">
        <f>IF(C53="",NA(),IF(OR(C53="Smelter not listed",C53="Smelter not yet identified"),MATCH($B53&amp;$D53,'Smelter Look-up'!$J:$J,0),MATCH($B53&amp;$C53,'Smelter Look-up'!$J:$J,0)))</f>
        <v>#N/A</v>
      </c>
      <c r="X53" s="227">
        <f t="shared" ca="1" si="7"/>
        <v>0</v>
      </c>
      <c r="AB53" s="228" t="str">
        <f t="shared" si="8"/>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6"/>
        <v/>
      </c>
      <c r="T54" s="181" t="str">
        <f ca="1">IF(B54="","",IF(ISERROR(MATCH($J54,SorP!$B$1:$B$6279,0)),"",INDIRECT("'SorP'!$A$"&amp;MATCH($S54&amp;$J54,SorP!C:C,0))))</f>
        <v/>
      </c>
      <c r="U54" s="201"/>
      <c r="V54" s="226" t="e">
        <f>IF(C54="",NA(),IF(OR(C54="Smelter not listed",C54="Smelter not yet identified"),MATCH($B54&amp;$D54,'Smelter Look-up'!$J:$J,0),MATCH($B54&amp;$C54,'Smelter Look-up'!$J:$J,0)))</f>
        <v>#N/A</v>
      </c>
      <c r="X54" s="227">
        <f t="shared" ca="1" si="7"/>
        <v>0</v>
      </c>
      <c r="AB54" s="228" t="str">
        <f t="shared" si="8"/>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6"/>
        <v/>
      </c>
      <c r="T55" s="181" t="str">
        <f ca="1">IF(B55="","",IF(ISERROR(MATCH($J55,SorP!$B$1:$B$6279,0)),"",INDIRECT("'SorP'!$A$"&amp;MATCH($S55&amp;$J55,SorP!C:C,0))))</f>
        <v/>
      </c>
      <c r="U55" s="201"/>
      <c r="V55" s="226" t="e">
        <f>IF(C55="",NA(),IF(OR(C55="Smelter not listed",C55="Smelter not yet identified"),MATCH($B55&amp;$D55,'Smelter Look-up'!$J:$J,0),MATCH($B55&amp;$C55,'Smelter Look-up'!$J:$J,0)))</f>
        <v>#N/A</v>
      </c>
      <c r="X55" s="227">
        <f t="shared" ca="1" si="7"/>
        <v>0</v>
      </c>
      <c r="AB55" s="228" t="str">
        <f t="shared" si="8"/>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6"/>
        <v/>
      </c>
      <c r="T56" s="181" t="str">
        <f ca="1">IF(B56="","",IF(ISERROR(MATCH($J56,SorP!$B$1:$B$6279,0)),"",INDIRECT("'SorP'!$A$"&amp;MATCH($S56&amp;$J56,SorP!C:C,0))))</f>
        <v/>
      </c>
      <c r="U56" s="201"/>
      <c r="V56" s="226" t="e">
        <f>IF(C56="",NA(),IF(OR(C56="Smelter not listed",C56="Smelter not yet identified"),MATCH($B56&amp;$D56,'Smelter Look-up'!$J:$J,0),MATCH($B56&amp;$C56,'Smelter Look-up'!$J:$J,0)))</f>
        <v>#N/A</v>
      </c>
      <c r="X56" s="227">
        <f t="shared" ca="1" si="7"/>
        <v>0</v>
      </c>
      <c r="AB56" s="228" t="str">
        <f t="shared" si="8"/>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6"/>
        <v/>
      </c>
      <c r="T57" s="181" t="str">
        <f ca="1">IF(B57="","",IF(ISERROR(MATCH($J57,SorP!$B$1:$B$6279,0)),"",INDIRECT("'SorP'!$A$"&amp;MATCH($S57&amp;$J57,SorP!C:C,0))))</f>
        <v/>
      </c>
      <c r="U57" s="201"/>
      <c r="V57" s="226" t="e">
        <f>IF(C57="",NA(),IF(OR(C57="Smelter not listed",C57="Smelter not yet identified"),MATCH($B57&amp;$D57,'Smelter Look-up'!$J:$J,0),MATCH($B57&amp;$C57,'Smelter Look-up'!$J:$J,0)))</f>
        <v>#N/A</v>
      </c>
      <c r="X57" s="227">
        <f t="shared" ca="1" si="7"/>
        <v>0</v>
      </c>
      <c r="AB57" s="228" t="str">
        <f t="shared" si="8"/>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6"/>
        <v/>
      </c>
      <c r="T58" s="181" t="str">
        <f ca="1">IF(B58="","",IF(ISERROR(MATCH($J58,SorP!$B$1:$B$6279,0)),"",INDIRECT("'SorP'!$A$"&amp;MATCH($S58&amp;$J58,SorP!C:C,0))))</f>
        <v/>
      </c>
      <c r="U58" s="201"/>
      <c r="V58" s="226" t="e">
        <f>IF(C58="",NA(),IF(OR(C58="Smelter not listed",C58="Smelter not yet identified"),MATCH($B58&amp;$D58,'Smelter Look-up'!$J:$J,0),MATCH($B58&amp;$C58,'Smelter Look-up'!$J:$J,0)))</f>
        <v>#N/A</v>
      </c>
      <c r="X58" s="227">
        <f t="shared" ca="1" si="7"/>
        <v>0</v>
      </c>
      <c r="AB58" s="228" t="str">
        <f t="shared" si="8"/>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6"/>
        <v/>
      </c>
      <c r="T59" s="181" t="str">
        <f ca="1">IF(B59="","",IF(ISERROR(MATCH($J59,SorP!$B$1:$B$6279,0)),"",INDIRECT("'SorP'!$A$"&amp;MATCH($S59&amp;$J59,SorP!C:C,0))))</f>
        <v/>
      </c>
      <c r="U59" s="201"/>
      <c r="V59" s="226" t="e">
        <f>IF(C59="",NA(),IF(OR(C59="Smelter not listed",C59="Smelter not yet identified"),MATCH($B59&amp;$D59,'Smelter Look-up'!$J:$J,0),MATCH($B59&amp;$C59,'Smelter Look-up'!$J:$J,0)))</f>
        <v>#N/A</v>
      </c>
      <c r="X59" s="227">
        <f t="shared" ca="1" si="7"/>
        <v>0</v>
      </c>
      <c r="AB59" s="228" t="str">
        <f t="shared" si="8"/>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6"/>
        <v/>
      </c>
      <c r="T60" s="181" t="str">
        <f ca="1">IF(B60="","",IF(ISERROR(MATCH($J60,SorP!$B$1:$B$6279,0)),"",INDIRECT("'SorP'!$A$"&amp;MATCH($S60&amp;$J60,SorP!C:C,0))))</f>
        <v/>
      </c>
      <c r="U60" s="201"/>
      <c r="V60" s="226" t="e">
        <f>IF(C60="",NA(),IF(OR(C60="Smelter not listed",C60="Smelter not yet identified"),MATCH($B60&amp;$D60,'Smelter Look-up'!$J:$J,0),MATCH($B60&amp;$C60,'Smelter Look-up'!$J:$J,0)))</f>
        <v>#N/A</v>
      </c>
      <c r="X60" s="227">
        <f t="shared" ca="1" si="7"/>
        <v>0</v>
      </c>
      <c r="AB60" s="228" t="str">
        <f t="shared" si="8"/>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6"/>
        <v/>
      </c>
      <c r="T61" s="181" t="str">
        <f ca="1">IF(B61="","",IF(ISERROR(MATCH($J61,SorP!$B$1:$B$6279,0)),"",INDIRECT("'SorP'!$A$"&amp;MATCH($S61&amp;$J61,SorP!C:C,0))))</f>
        <v/>
      </c>
      <c r="U61" s="201"/>
      <c r="V61" s="226" t="e">
        <f>IF(C61="",NA(),IF(OR(C61="Smelter not listed",C61="Smelter not yet identified"),MATCH($B61&amp;$D61,'Smelter Look-up'!$J:$J,0),MATCH($B61&amp;$C61,'Smelter Look-up'!$J:$J,0)))</f>
        <v>#N/A</v>
      </c>
      <c r="X61" s="227">
        <f t="shared" ca="1" si="7"/>
        <v>0</v>
      </c>
      <c r="AB61" s="228" t="str">
        <f t="shared" si="8"/>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6"/>
        <v/>
      </c>
      <c r="T62" s="181" t="str">
        <f ca="1">IF(B62="","",IF(ISERROR(MATCH($J62,SorP!$B$1:$B$6279,0)),"",INDIRECT("'SorP'!$A$"&amp;MATCH($S62&amp;$J62,SorP!C:C,0))))</f>
        <v/>
      </c>
      <c r="U62" s="201"/>
      <c r="V62" s="226" t="e">
        <f>IF(C62="",NA(),IF(OR(C62="Smelter not listed",C62="Smelter not yet identified"),MATCH($B62&amp;$D62,'Smelter Look-up'!$J:$J,0),MATCH($B62&amp;$C62,'Smelter Look-up'!$J:$J,0)))</f>
        <v>#N/A</v>
      </c>
      <c r="X62" s="227">
        <f t="shared" ca="1" si="7"/>
        <v>0</v>
      </c>
      <c r="AB62" s="228" t="str">
        <f t="shared" si="8"/>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6"/>
        <v/>
      </c>
      <c r="T63" s="181" t="str">
        <f ca="1">IF(B63="","",IF(ISERROR(MATCH($J63,SorP!$B$1:$B$6279,0)),"",INDIRECT("'SorP'!$A$"&amp;MATCH($S63&amp;$J63,SorP!C:C,0))))</f>
        <v/>
      </c>
      <c r="U63" s="201"/>
      <c r="V63" s="226" t="e">
        <f>IF(C63="",NA(),IF(OR(C63="Smelter not listed",C63="Smelter not yet identified"),MATCH($B63&amp;$D63,'Smelter Look-up'!$J:$J,0),MATCH($B63&amp;$C63,'Smelter Look-up'!$J:$J,0)))</f>
        <v>#N/A</v>
      </c>
      <c r="X63" s="227">
        <f t="shared" ca="1" si="7"/>
        <v>0</v>
      </c>
      <c r="AB63" s="228" t="str">
        <f t="shared" si="8"/>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6"/>
        <v/>
      </c>
      <c r="T64" s="181" t="str">
        <f ca="1">IF(B64="","",IF(ISERROR(MATCH($J64,SorP!$B$1:$B$6279,0)),"",INDIRECT("'SorP'!$A$"&amp;MATCH($S64&amp;$J64,SorP!C:C,0))))</f>
        <v/>
      </c>
      <c r="U64" s="201"/>
      <c r="V64" s="226" t="e">
        <f>IF(C64="",NA(),IF(OR(C64="Smelter not listed",C64="Smelter not yet identified"),MATCH($B64&amp;$D64,'Smelter Look-up'!$J:$J,0),MATCH($B64&amp;$C64,'Smelter Look-up'!$J:$J,0)))</f>
        <v>#N/A</v>
      </c>
      <c r="X64" s="227">
        <f t="shared" ca="1" si="7"/>
        <v>0</v>
      </c>
      <c r="AB64" s="228" t="str">
        <f t="shared" si="8"/>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6"/>
        <v/>
      </c>
      <c r="T65" s="181" t="str">
        <f ca="1">IF(B65="","",IF(ISERROR(MATCH($J65,SorP!$B$1:$B$6279,0)),"",INDIRECT("'SorP'!$A$"&amp;MATCH($S65&amp;$J65,SorP!C:C,0))))</f>
        <v/>
      </c>
      <c r="U65" s="201"/>
      <c r="V65" s="226" t="e">
        <f>IF(C65="",NA(),IF(OR(C65="Smelter not listed",C65="Smelter not yet identified"),MATCH($B65&amp;$D65,'Smelter Look-up'!$J:$J,0),MATCH($B65&amp;$C65,'Smelter Look-up'!$J:$J,0)))</f>
        <v>#N/A</v>
      </c>
      <c r="X65" s="227">
        <f t="shared" ca="1" si="7"/>
        <v>0</v>
      </c>
      <c r="AB65" s="228" t="str">
        <f t="shared" si="8"/>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6"/>
        <v/>
      </c>
      <c r="T66" s="181" t="str">
        <f ca="1">IF(B66="","",IF(ISERROR(MATCH($J66,SorP!$B$1:$B$6279,0)),"",INDIRECT("'SorP'!$A$"&amp;MATCH($S66&amp;$J66,SorP!C:C,0))))</f>
        <v/>
      </c>
      <c r="U66" s="201"/>
      <c r="V66" s="226" t="e">
        <f>IF(C66="",NA(),IF(OR(C66="Smelter not listed",C66="Smelter not yet identified"),MATCH($B66&amp;$D66,'Smelter Look-up'!$J:$J,0),MATCH($B66&amp;$C66,'Smelter Look-up'!$J:$J,0)))</f>
        <v>#N/A</v>
      </c>
      <c r="X66" s="227">
        <f t="shared" ca="1" si="7"/>
        <v>0</v>
      </c>
      <c r="AB66" s="228" t="str">
        <f t="shared" si="8"/>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6"/>
        <v/>
      </c>
      <c r="T67" s="181" t="str">
        <f ca="1">IF(B67="","",IF(ISERROR(MATCH($J67,SorP!$B$1:$B$6279,0)),"",INDIRECT("'SorP'!$A$"&amp;MATCH($S67&amp;$J67,SorP!C:C,0))))</f>
        <v/>
      </c>
      <c r="U67" s="201"/>
      <c r="V67" s="226" t="e">
        <f>IF(C67="",NA(),IF(OR(C67="Smelter not listed",C67="Smelter not yet identified"),MATCH($B67&amp;$D67,'Smelter Look-up'!$J:$J,0),MATCH($B67&amp;$C67,'Smelter Look-up'!$J:$J,0)))</f>
        <v>#N/A</v>
      </c>
      <c r="X67" s="227">
        <f t="shared" ca="1" si="7"/>
        <v>0</v>
      </c>
      <c r="AB67" s="228" t="str">
        <f t="shared" si="8"/>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6"/>
        <v/>
      </c>
      <c r="T68" s="181" t="str">
        <f ca="1">IF(B68="","",IF(ISERROR(MATCH($J68,SorP!$B$1:$B$6279,0)),"",INDIRECT("'SorP'!$A$"&amp;MATCH($S68&amp;$J68,SorP!C:C,0))))</f>
        <v/>
      </c>
      <c r="U68" s="201"/>
      <c r="V68" s="226" t="e">
        <f>IF(C68="",NA(),IF(OR(C68="Smelter not listed",C68="Smelter not yet identified"),MATCH($B68&amp;$D68,'Smelter Look-up'!$J:$J,0),MATCH($B68&amp;$C68,'Smelter Look-up'!$J:$J,0)))</f>
        <v>#N/A</v>
      </c>
      <c r="X68" s="227">
        <f t="shared" ca="1" si="7"/>
        <v>0</v>
      </c>
      <c r="AB68" s="228" t="str">
        <f t="shared" si="8"/>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9">IF(B69="","",IF(ISERROR(MATCH($E69,CL,0)),"Unknown",INDIRECT("'C'!$A$"&amp;MATCH($E69,CL,0)+1)))</f>
        <v/>
      </c>
      <c r="T69" s="181" t="str">
        <f ca="1">IF(B69="","",IF(ISERROR(MATCH($J69,SorP!$B$1:$B$6279,0)),"",INDIRECT("'SorP'!$A$"&amp;MATCH($S69&amp;$J69,SorP!C:C,0))))</f>
        <v/>
      </c>
      <c r="U69" s="201"/>
      <c r="V69" s="226" t="e">
        <f>IF(C69="",NA(),IF(OR(C69="Smelter not listed",C69="Smelter not yet identified"),MATCH($B69&amp;$D69,'Smelter Look-up'!$J:$J,0),MATCH($B69&amp;$C69,'Smelter Look-up'!$J:$J,0)))</f>
        <v>#N/A</v>
      </c>
      <c r="X69" s="227">
        <f t="shared" ref="X69" ca="1" si="10">IF(AND(C69="Smelter not listed",OR(LEN(D69)=0,LEN(E69)=0)),1,0)</f>
        <v>0</v>
      </c>
      <c r="AB69" s="228" t="str">
        <f t="shared" ref="AB69" si="11">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2">IF(B70="","",IF(ISERROR(MATCH($E70,CL,0)),"Unknown",INDIRECT("'C'!$A$"&amp;MATCH($E70,CL,0)+1)))</f>
        <v/>
      </c>
      <c r="T70" s="181" t="str">
        <f ca="1">IF(B70="","",IF(ISERROR(MATCH($J70,SorP!$B$1:$B$6279,0)),"",INDIRECT("'SorP'!$A$"&amp;MATCH($S70&amp;$J70,SorP!C:C,0))))</f>
        <v/>
      </c>
      <c r="U70" s="201"/>
      <c r="V70" s="226" t="e">
        <f>IF(C70="",NA(),IF(OR(C70="Smelter not listed",C70="Smelter not yet identified"),MATCH($B70&amp;$D70,'Smelter Look-up'!$J:$J,0),MATCH($B70&amp;$C70,'Smelter Look-up'!$J:$J,0)))</f>
        <v>#N/A</v>
      </c>
      <c r="X70" s="227">
        <f t="shared" ref="X70:X101" ca="1" si="13">IF(AND(C70="Smelter not listed",OR(LEN(D70)=0,LEN(E70)=0)),1,0)</f>
        <v>0</v>
      </c>
      <c r="AB70" s="228" t="str">
        <f t="shared" ref="AB70:AB101" si="14">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2"/>
        <v/>
      </c>
      <c r="T71" s="181" t="str">
        <f ca="1">IF(B71="","",IF(ISERROR(MATCH($J71,SorP!$B$1:$B$6279,0)),"",INDIRECT("'SorP'!$A$"&amp;MATCH($S71&amp;$J71,SorP!C:C,0))))</f>
        <v/>
      </c>
      <c r="U71" s="201"/>
      <c r="V71" s="226" t="e">
        <f>IF(C71="",NA(),IF(OR(C71="Smelter not listed",C71="Smelter not yet identified"),MATCH($B71&amp;$D71,'Smelter Look-up'!$J:$J,0),MATCH($B71&amp;$C71,'Smelter Look-up'!$J:$J,0)))</f>
        <v>#N/A</v>
      </c>
      <c r="X71" s="227">
        <f t="shared" ca="1" si="13"/>
        <v>0</v>
      </c>
      <c r="AB71" s="228" t="str">
        <f t="shared" si="14"/>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2"/>
        <v/>
      </c>
      <c r="T72" s="181" t="str">
        <f ca="1">IF(B72="","",IF(ISERROR(MATCH($J72,SorP!$B$1:$B$6279,0)),"",INDIRECT("'SorP'!$A$"&amp;MATCH($S72&amp;$J72,SorP!C:C,0))))</f>
        <v/>
      </c>
      <c r="U72" s="201"/>
      <c r="V72" s="226" t="e">
        <f>IF(C72="",NA(),IF(OR(C72="Smelter not listed",C72="Smelter not yet identified"),MATCH($B72&amp;$D72,'Smelter Look-up'!$J:$J,0),MATCH($B72&amp;$C72,'Smelter Look-up'!$J:$J,0)))</f>
        <v>#N/A</v>
      </c>
      <c r="X72" s="227">
        <f t="shared" ca="1" si="13"/>
        <v>0</v>
      </c>
      <c r="AB72" s="228" t="str">
        <f t="shared" si="14"/>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2"/>
        <v/>
      </c>
      <c r="T73" s="181" t="str">
        <f ca="1">IF(B73="","",IF(ISERROR(MATCH($J73,SorP!$B$1:$B$6279,0)),"",INDIRECT("'SorP'!$A$"&amp;MATCH($S73&amp;$J73,SorP!C:C,0))))</f>
        <v/>
      </c>
      <c r="U73" s="201"/>
      <c r="V73" s="226" t="e">
        <f>IF(C73="",NA(),IF(OR(C73="Smelter not listed",C73="Smelter not yet identified"),MATCH($B73&amp;$D73,'Smelter Look-up'!$J:$J,0),MATCH($B73&amp;$C73,'Smelter Look-up'!$J:$J,0)))</f>
        <v>#N/A</v>
      </c>
      <c r="X73" s="227">
        <f t="shared" ca="1" si="13"/>
        <v>0</v>
      </c>
      <c r="AB73" s="228" t="str">
        <f t="shared" si="14"/>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2"/>
        <v/>
      </c>
      <c r="T74" s="181" t="str">
        <f ca="1">IF(B74="","",IF(ISERROR(MATCH($J74,SorP!$B$1:$B$6279,0)),"",INDIRECT("'SorP'!$A$"&amp;MATCH($S74&amp;$J74,SorP!C:C,0))))</f>
        <v/>
      </c>
      <c r="U74" s="201"/>
      <c r="V74" s="226" t="e">
        <f>IF(C74="",NA(),IF(OR(C74="Smelter not listed",C74="Smelter not yet identified"),MATCH($B74&amp;$D74,'Smelter Look-up'!$J:$J,0),MATCH($B74&amp;$C74,'Smelter Look-up'!$J:$J,0)))</f>
        <v>#N/A</v>
      </c>
      <c r="X74" s="227">
        <f t="shared" ca="1" si="13"/>
        <v>0</v>
      </c>
      <c r="AB74" s="228" t="str">
        <f t="shared" si="14"/>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2"/>
        <v/>
      </c>
      <c r="T75" s="181" t="str">
        <f ca="1">IF(B75="","",IF(ISERROR(MATCH($J75,SorP!$B$1:$B$6279,0)),"",INDIRECT("'SorP'!$A$"&amp;MATCH($S75&amp;$J75,SorP!C:C,0))))</f>
        <v/>
      </c>
      <c r="U75" s="201"/>
      <c r="V75" s="226" t="e">
        <f>IF(C75="",NA(),IF(OR(C75="Smelter not listed",C75="Smelter not yet identified"),MATCH($B75&amp;$D75,'Smelter Look-up'!$J:$J,0),MATCH($B75&amp;$C75,'Smelter Look-up'!$J:$J,0)))</f>
        <v>#N/A</v>
      </c>
      <c r="X75" s="227">
        <f t="shared" ca="1" si="13"/>
        <v>0</v>
      </c>
      <c r="AB75" s="228" t="str">
        <f t="shared" si="14"/>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2"/>
        <v/>
      </c>
      <c r="T76" s="181" t="str">
        <f ca="1">IF(B76="","",IF(ISERROR(MATCH($J76,SorP!$B$1:$B$6279,0)),"",INDIRECT("'SorP'!$A$"&amp;MATCH($S76&amp;$J76,SorP!C:C,0))))</f>
        <v/>
      </c>
      <c r="U76" s="201"/>
      <c r="V76" s="226" t="e">
        <f>IF(C76="",NA(),IF(OR(C76="Smelter not listed",C76="Smelter not yet identified"),MATCH($B76&amp;$D76,'Smelter Look-up'!$J:$J,0),MATCH($B76&amp;$C76,'Smelter Look-up'!$J:$J,0)))</f>
        <v>#N/A</v>
      </c>
      <c r="X76" s="227">
        <f t="shared" ca="1" si="13"/>
        <v>0</v>
      </c>
      <c r="AB76" s="228" t="str">
        <f t="shared" si="14"/>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2"/>
        <v/>
      </c>
      <c r="T77" s="181" t="str">
        <f ca="1">IF(B77="","",IF(ISERROR(MATCH($J77,SorP!$B$1:$B$6279,0)),"",INDIRECT("'SorP'!$A$"&amp;MATCH($S77&amp;$J77,SorP!C:C,0))))</f>
        <v/>
      </c>
      <c r="U77" s="201"/>
      <c r="V77" s="226" t="e">
        <f>IF(C77="",NA(),IF(OR(C77="Smelter not listed",C77="Smelter not yet identified"),MATCH($B77&amp;$D77,'Smelter Look-up'!$J:$J,0),MATCH($B77&amp;$C77,'Smelter Look-up'!$J:$J,0)))</f>
        <v>#N/A</v>
      </c>
      <c r="X77" s="227">
        <f t="shared" ca="1" si="13"/>
        <v>0</v>
      </c>
      <c r="AB77" s="228" t="str">
        <f t="shared" si="14"/>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2"/>
        <v/>
      </c>
      <c r="T78" s="181" t="str">
        <f ca="1">IF(B78="","",IF(ISERROR(MATCH($J78,SorP!$B$1:$B$6279,0)),"",INDIRECT("'SorP'!$A$"&amp;MATCH($S78&amp;$J78,SorP!C:C,0))))</f>
        <v/>
      </c>
      <c r="U78" s="201"/>
      <c r="V78" s="226" t="e">
        <f>IF(C78="",NA(),IF(OR(C78="Smelter not listed",C78="Smelter not yet identified"),MATCH($B78&amp;$D78,'Smelter Look-up'!$J:$J,0),MATCH($B78&amp;$C78,'Smelter Look-up'!$J:$J,0)))</f>
        <v>#N/A</v>
      </c>
      <c r="X78" s="227">
        <f t="shared" ca="1" si="13"/>
        <v>0</v>
      </c>
      <c r="AB78" s="228" t="str">
        <f t="shared" si="14"/>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2"/>
        <v/>
      </c>
      <c r="T79" s="181" t="str">
        <f ca="1">IF(B79="","",IF(ISERROR(MATCH($J79,SorP!$B$1:$B$6279,0)),"",INDIRECT("'SorP'!$A$"&amp;MATCH($S79&amp;$J79,SorP!C:C,0))))</f>
        <v/>
      </c>
      <c r="U79" s="201"/>
      <c r="V79" s="226" t="e">
        <f>IF(C79="",NA(),IF(OR(C79="Smelter not listed",C79="Smelter not yet identified"),MATCH($B79&amp;$D79,'Smelter Look-up'!$J:$J,0),MATCH($B79&amp;$C79,'Smelter Look-up'!$J:$J,0)))</f>
        <v>#N/A</v>
      </c>
      <c r="X79" s="227">
        <f t="shared" ca="1" si="13"/>
        <v>0</v>
      </c>
      <c r="AB79" s="228" t="str">
        <f t="shared" si="14"/>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2"/>
        <v/>
      </c>
      <c r="T80" s="181" t="str">
        <f ca="1">IF(B80="","",IF(ISERROR(MATCH($J80,SorP!$B$1:$B$6279,0)),"",INDIRECT("'SorP'!$A$"&amp;MATCH($S80&amp;$J80,SorP!C:C,0))))</f>
        <v/>
      </c>
      <c r="U80" s="201"/>
      <c r="V80" s="226" t="e">
        <f>IF(C80="",NA(),IF(OR(C80="Smelter not listed",C80="Smelter not yet identified"),MATCH($B80&amp;$D80,'Smelter Look-up'!$J:$J,0),MATCH($B80&amp;$C80,'Smelter Look-up'!$J:$J,0)))</f>
        <v>#N/A</v>
      </c>
      <c r="X80" s="227">
        <f t="shared" ca="1" si="13"/>
        <v>0</v>
      </c>
      <c r="AB80" s="228" t="str">
        <f t="shared" si="14"/>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2"/>
        <v/>
      </c>
      <c r="T81" s="181" t="str">
        <f ca="1">IF(B81="","",IF(ISERROR(MATCH($J81,SorP!$B$1:$B$6279,0)),"",INDIRECT("'SorP'!$A$"&amp;MATCH($S81&amp;$J81,SorP!C:C,0))))</f>
        <v/>
      </c>
      <c r="U81" s="201"/>
      <c r="V81" s="226" t="e">
        <f>IF(C81="",NA(),IF(OR(C81="Smelter not listed",C81="Smelter not yet identified"),MATCH($B81&amp;$D81,'Smelter Look-up'!$J:$J,0),MATCH($B81&amp;$C81,'Smelter Look-up'!$J:$J,0)))</f>
        <v>#N/A</v>
      </c>
      <c r="X81" s="227">
        <f t="shared" ca="1" si="13"/>
        <v>0</v>
      </c>
      <c r="AB81" s="228" t="str">
        <f t="shared" si="14"/>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2"/>
        <v/>
      </c>
      <c r="T82" s="181" t="str">
        <f ca="1">IF(B82="","",IF(ISERROR(MATCH($J82,SorP!$B$1:$B$6279,0)),"",INDIRECT("'SorP'!$A$"&amp;MATCH($S82&amp;$J82,SorP!C:C,0))))</f>
        <v/>
      </c>
      <c r="U82" s="201"/>
      <c r="V82" s="226" t="e">
        <f>IF(C82="",NA(),IF(OR(C82="Smelter not listed",C82="Smelter not yet identified"),MATCH($B82&amp;$D82,'Smelter Look-up'!$J:$J,0),MATCH($B82&amp;$C82,'Smelter Look-up'!$J:$J,0)))</f>
        <v>#N/A</v>
      </c>
      <c r="X82" s="227">
        <f t="shared" ca="1" si="13"/>
        <v>0</v>
      </c>
      <c r="AB82" s="228" t="str">
        <f t="shared" si="14"/>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2"/>
        <v/>
      </c>
      <c r="T83" s="181" t="str">
        <f ca="1">IF(B83="","",IF(ISERROR(MATCH($J83,SorP!$B$1:$B$6279,0)),"",INDIRECT("'SorP'!$A$"&amp;MATCH($S83&amp;$J83,SorP!C:C,0))))</f>
        <v/>
      </c>
      <c r="U83" s="201"/>
      <c r="V83" s="226" t="e">
        <f>IF(C83="",NA(),IF(OR(C83="Smelter not listed",C83="Smelter not yet identified"),MATCH($B83&amp;$D83,'Smelter Look-up'!$J:$J,0),MATCH($B83&amp;$C83,'Smelter Look-up'!$J:$J,0)))</f>
        <v>#N/A</v>
      </c>
      <c r="X83" s="227">
        <f t="shared" ca="1" si="13"/>
        <v>0</v>
      </c>
      <c r="AB83" s="228" t="str">
        <f t="shared" si="14"/>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2"/>
        <v/>
      </c>
      <c r="T84" s="181" t="str">
        <f ca="1">IF(B84="","",IF(ISERROR(MATCH($J84,SorP!$B$1:$B$6279,0)),"",INDIRECT("'SorP'!$A$"&amp;MATCH($S84&amp;$J84,SorP!C:C,0))))</f>
        <v/>
      </c>
      <c r="U84" s="201"/>
      <c r="V84" s="226" t="e">
        <f>IF(C84="",NA(),IF(OR(C84="Smelter not listed",C84="Smelter not yet identified"),MATCH($B84&amp;$D84,'Smelter Look-up'!$J:$J,0),MATCH($B84&amp;$C84,'Smelter Look-up'!$J:$J,0)))</f>
        <v>#N/A</v>
      </c>
      <c r="X84" s="227">
        <f t="shared" ca="1" si="13"/>
        <v>0</v>
      </c>
      <c r="AB84" s="228" t="str">
        <f t="shared" si="14"/>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2"/>
        <v/>
      </c>
      <c r="T85" s="181" t="str">
        <f ca="1">IF(B85="","",IF(ISERROR(MATCH($J85,SorP!$B$1:$B$6279,0)),"",INDIRECT("'SorP'!$A$"&amp;MATCH($S85&amp;$J85,SorP!C:C,0))))</f>
        <v/>
      </c>
      <c r="U85" s="201"/>
      <c r="V85" s="226" t="e">
        <f>IF(C85="",NA(),IF(OR(C85="Smelter not listed",C85="Smelter not yet identified"),MATCH($B85&amp;$D85,'Smelter Look-up'!$J:$J,0),MATCH($B85&amp;$C85,'Smelter Look-up'!$J:$J,0)))</f>
        <v>#N/A</v>
      </c>
      <c r="X85" s="227">
        <f t="shared" ca="1" si="13"/>
        <v>0</v>
      </c>
      <c r="AB85" s="228" t="str">
        <f t="shared" si="14"/>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2"/>
        <v/>
      </c>
      <c r="T86" s="181" t="str">
        <f ca="1">IF(B86="","",IF(ISERROR(MATCH($J86,SorP!$B$1:$B$6279,0)),"",INDIRECT("'SorP'!$A$"&amp;MATCH($S86&amp;$J86,SorP!C:C,0))))</f>
        <v/>
      </c>
      <c r="U86" s="201"/>
      <c r="V86" s="226" t="e">
        <f>IF(C86="",NA(),IF(OR(C86="Smelter not listed",C86="Smelter not yet identified"),MATCH($B86&amp;$D86,'Smelter Look-up'!$J:$J,0),MATCH($B86&amp;$C86,'Smelter Look-up'!$J:$J,0)))</f>
        <v>#N/A</v>
      </c>
      <c r="X86" s="227">
        <f t="shared" ca="1" si="13"/>
        <v>0</v>
      </c>
      <c r="AB86" s="228" t="str">
        <f t="shared" si="14"/>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2"/>
        <v/>
      </c>
      <c r="T87" s="181" t="str">
        <f ca="1">IF(B87="","",IF(ISERROR(MATCH($J87,SorP!$B$1:$B$6279,0)),"",INDIRECT("'SorP'!$A$"&amp;MATCH($S87&amp;$J87,SorP!C:C,0))))</f>
        <v/>
      </c>
      <c r="U87" s="201"/>
      <c r="V87" s="226" t="e">
        <f>IF(C87="",NA(),IF(OR(C87="Smelter not listed",C87="Smelter not yet identified"),MATCH($B87&amp;$D87,'Smelter Look-up'!$J:$J,0),MATCH($B87&amp;$C87,'Smelter Look-up'!$J:$J,0)))</f>
        <v>#N/A</v>
      </c>
      <c r="X87" s="227">
        <f t="shared" ca="1" si="13"/>
        <v>0</v>
      </c>
      <c r="AB87" s="228" t="str">
        <f t="shared" si="14"/>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2"/>
        <v/>
      </c>
      <c r="T88" s="181" t="str">
        <f ca="1">IF(B88="","",IF(ISERROR(MATCH($J88,SorP!$B$1:$B$6279,0)),"",INDIRECT("'SorP'!$A$"&amp;MATCH($S88&amp;$J88,SorP!C:C,0))))</f>
        <v/>
      </c>
      <c r="U88" s="201"/>
      <c r="V88" s="226" t="e">
        <f>IF(C88="",NA(),IF(OR(C88="Smelter not listed",C88="Smelter not yet identified"),MATCH($B88&amp;$D88,'Smelter Look-up'!$J:$J,0),MATCH($B88&amp;$C88,'Smelter Look-up'!$J:$J,0)))</f>
        <v>#N/A</v>
      </c>
      <c r="X88" s="227">
        <f t="shared" ca="1" si="13"/>
        <v>0</v>
      </c>
      <c r="AB88" s="228" t="str">
        <f t="shared" si="14"/>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2"/>
        <v/>
      </c>
      <c r="T89" s="181" t="str">
        <f ca="1">IF(B89="","",IF(ISERROR(MATCH($J89,SorP!$B$1:$B$6279,0)),"",INDIRECT("'SorP'!$A$"&amp;MATCH($S89&amp;$J89,SorP!C:C,0))))</f>
        <v/>
      </c>
      <c r="U89" s="201"/>
      <c r="V89" s="226" t="e">
        <f>IF(C89="",NA(),IF(OR(C89="Smelter not listed",C89="Smelter not yet identified"),MATCH($B89&amp;$D89,'Smelter Look-up'!$J:$J,0),MATCH($B89&amp;$C89,'Smelter Look-up'!$J:$J,0)))</f>
        <v>#N/A</v>
      </c>
      <c r="X89" s="227">
        <f t="shared" ca="1" si="13"/>
        <v>0</v>
      </c>
      <c r="AB89" s="228" t="str">
        <f t="shared" si="14"/>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2"/>
        <v/>
      </c>
      <c r="T90" s="181" t="str">
        <f ca="1">IF(B90="","",IF(ISERROR(MATCH($J90,SorP!$B$1:$B$6279,0)),"",INDIRECT("'SorP'!$A$"&amp;MATCH($S90&amp;$J90,SorP!C:C,0))))</f>
        <v/>
      </c>
      <c r="U90" s="201"/>
      <c r="V90" s="226" t="e">
        <f>IF(C90="",NA(),IF(OR(C90="Smelter not listed",C90="Smelter not yet identified"),MATCH($B90&amp;$D90,'Smelter Look-up'!$J:$J,0),MATCH($B90&amp;$C90,'Smelter Look-up'!$J:$J,0)))</f>
        <v>#N/A</v>
      </c>
      <c r="X90" s="227">
        <f t="shared" ca="1" si="13"/>
        <v>0</v>
      </c>
      <c r="AB90" s="228" t="str">
        <f t="shared" si="14"/>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2"/>
        <v/>
      </c>
      <c r="T91" s="181" t="str">
        <f ca="1">IF(B91="","",IF(ISERROR(MATCH($J91,SorP!$B$1:$B$6279,0)),"",INDIRECT("'SorP'!$A$"&amp;MATCH($S91&amp;$J91,SorP!C:C,0))))</f>
        <v/>
      </c>
      <c r="U91" s="201"/>
      <c r="V91" s="226" t="e">
        <f>IF(C91="",NA(),IF(OR(C91="Smelter not listed",C91="Smelter not yet identified"),MATCH($B91&amp;$D91,'Smelter Look-up'!$J:$J,0),MATCH($B91&amp;$C91,'Smelter Look-up'!$J:$J,0)))</f>
        <v>#N/A</v>
      </c>
      <c r="X91" s="227">
        <f t="shared" ca="1" si="13"/>
        <v>0</v>
      </c>
      <c r="AB91" s="228" t="str">
        <f t="shared" si="14"/>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2"/>
        <v/>
      </c>
      <c r="T92" s="181" t="str">
        <f ca="1">IF(B92="","",IF(ISERROR(MATCH($J92,SorP!$B$1:$B$6279,0)),"",INDIRECT("'SorP'!$A$"&amp;MATCH($S92&amp;$J92,SorP!C:C,0))))</f>
        <v/>
      </c>
      <c r="U92" s="201"/>
      <c r="V92" s="226" t="e">
        <f>IF(C92="",NA(),IF(OR(C92="Smelter not listed",C92="Smelter not yet identified"),MATCH($B92&amp;$D92,'Smelter Look-up'!$J:$J,0),MATCH($B92&amp;$C92,'Smelter Look-up'!$J:$J,0)))</f>
        <v>#N/A</v>
      </c>
      <c r="X92" s="227">
        <f t="shared" ca="1" si="13"/>
        <v>0</v>
      </c>
      <c r="AB92" s="228" t="str">
        <f t="shared" si="14"/>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2"/>
        <v/>
      </c>
      <c r="T93" s="181" t="str">
        <f ca="1">IF(B93="","",IF(ISERROR(MATCH($J93,SorP!$B$1:$B$6279,0)),"",INDIRECT("'SorP'!$A$"&amp;MATCH($S93&amp;$J93,SorP!C:C,0))))</f>
        <v/>
      </c>
      <c r="U93" s="201"/>
      <c r="V93" s="226" t="e">
        <f>IF(C93="",NA(),IF(OR(C93="Smelter not listed",C93="Smelter not yet identified"),MATCH($B93&amp;$D93,'Smelter Look-up'!$J:$J,0),MATCH($B93&amp;$C93,'Smelter Look-up'!$J:$J,0)))</f>
        <v>#N/A</v>
      </c>
      <c r="X93" s="227">
        <f t="shared" ca="1" si="13"/>
        <v>0</v>
      </c>
      <c r="AB93" s="228" t="str">
        <f t="shared" si="14"/>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2"/>
        <v/>
      </c>
      <c r="T94" s="181" t="str">
        <f ca="1">IF(B94="","",IF(ISERROR(MATCH($J94,SorP!$B$1:$B$6279,0)),"",INDIRECT("'SorP'!$A$"&amp;MATCH($S94&amp;$J94,SorP!C:C,0))))</f>
        <v/>
      </c>
      <c r="U94" s="201"/>
      <c r="V94" s="226" t="e">
        <f>IF(C94="",NA(),IF(OR(C94="Smelter not listed",C94="Smelter not yet identified"),MATCH($B94&amp;$D94,'Smelter Look-up'!$J:$J,0),MATCH($B94&amp;$C94,'Smelter Look-up'!$J:$J,0)))</f>
        <v>#N/A</v>
      </c>
      <c r="X94" s="227">
        <f t="shared" ca="1" si="13"/>
        <v>0</v>
      </c>
      <c r="AB94" s="228" t="str">
        <f t="shared" si="14"/>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2"/>
        <v/>
      </c>
      <c r="T95" s="181" t="str">
        <f ca="1">IF(B95="","",IF(ISERROR(MATCH($J95,SorP!$B$1:$B$6279,0)),"",INDIRECT("'SorP'!$A$"&amp;MATCH($S95&amp;$J95,SorP!C:C,0))))</f>
        <v/>
      </c>
      <c r="U95" s="201"/>
      <c r="V95" s="226" t="e">
        <f>IF(C95="",NA(),IF(OR(C95="Smelter not listed",C95="Smelter not yet identified"),MATCH($B95&amp;$D95,'Smelter Look-up'!$J:$J,0),MATCH($B95&amp;$C95,'Smelter Look-up'!$J:$J,0)))</f>
        <v>#N/A</v>
      </c>
      <c r="X95" s="227">
        <f t="shared" ca="1" si="13"/>
        <v>0</v>
      </c>
      <c r="AB95" s="228" t="str">
        <f t="shared" si="14"/>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2"/>
        <v/>
      </c>
      <c r="T96" s="181" t="str">
        <f ca="1">IF(B96="","",IF(ISERROR(MATCH($J96,SorP!$B$1:$B$6279,0)),"",INDIRECT("'SorP'!$A$"&amp;MATCH($S96&amp;$J96,SorP!C:C,0))))</f>
        <v/>
      </c>
      <c r="U96" s="201"/>
      <c r="V96" s="226" t="e">
        <f>IF(C96="",NA(),IF(OR(C96="Smelter not listed",C96="Smelter not yet identified"),MATCH($B96&amp;$D96,'Smelter Look-up'!$J:$J,0),MATCH($B96&amp;$C96,'Smelter Look-up'!$J:$J,0)))</f>
        <v>#N/A</v>
      </c>
      <c r="X96" s="227">
        <f t="shared" ca="1" si="13"/>
        <v>0</v>
      </c>
      <c r="AB96" s="228" t="str">
        <f t="shared" si="14"/>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2"/>
        <v/>
      </c>
      <c r="T97" s="181" t="str">
        <f ca="1">IF(B97="","",IF(ISERROR(MATCH($J97,SorP!$B$1:$B$6279,0)),"",INDIRECT("'SorP'!$A$"&amp;MATCH($S97&amp;$J97,SorP!C:C,0))))</f>
        <v/>
      </c>
      <c r="U97" s="201"/>
      <c r="V97" s="226" t="e">
        <f>IF(C97="",NA(),IF(OR(C97="Smelter not listed",C97="Smelter not yet identified"),MATCH($B97&amp;$D97,'Smelter Look-up'!$J:$J,0),MATCH($B97&amp;$C97,'Smelter Look-up'!$J:$J,0)))</f>
        <v>#N/A</v>
      </c>
      <c r="X97" s="227">
        <f t="shared" ca="1" si="13"/>
        <v>0</v>
      </c>
      <c r="AB97" s="228" t="str">
        <f t="shared" si="14"/>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2"/>
        <v/>
      </c>
      <c r="T98" s="181" t="str">
        <f ca="1">IF(B98="","",IF(ISERROR(MATCH($J98,SorP!$B$1:$B$6279,0)),"",INDIRECT("'SorP'!$A$"&amp;MATCH($S98&amp;$J98,SorP!C:C,0))))</f>
        <v/>
      </c>
      <c r="U98" s="201"/>
      <c r="V98" s="226" t="e">
        <f>IF(C98="",NA(),IF(OR(C98="Smelter not listed",C98="Smelter not yet identified"),MATCH($B98&amp;$D98,'Smelter Look-up'!$J:$J,0),MATCH($B98&amp;$C98,'Smelter Look-up'!$J:$J,0)))</f>
        <v>#N/A</v>
      </c>
      <c r="X98" s="227">
        <f t="shared" ca="1" si="13"/>
        <v>0</v>
      </c>
      <c r="AB98" s="228" t="str">
        <f t="shared" si="14"/>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2"/>
        <v/>
      </c>
      <c r="T99" s="181" t="str">
        <f ca="1">IF(B99="","",IF(ISERROR(MATCH($J99,SorP!$B$1:$B$6279,0)),"",INDIRECT("'SorP'!$A$"&amp;MATCH($S99&amp;$J99,SorP!C:C,0))))</f>
        <v/>
      </c>
      <c r="U99" s="201"/>
      <c r="V99" s="226" t="e">
        <f>IF(C99="",NA(),IF(OR(C99="Smelter not listed",C99="Smelter not yet identified"),MATCH($B99&amp;$D99,'Smelter Look-up'!$J:$J,0),MATCH($B99&amp;$C99,'Smelter Look-up'!$J:$J,0)))</f>
        <v>#N/A</v>
      </c>
      <c r="X99" s="227">
        <f t="shared" ca="1" si="13"/>
        <v>0</v>
      </c>
      <c r="AB99" s="228" t="str">
        <f t="shared" si="14"/>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2"/>
        <v/>
      </c>
      <c r="T100" s="181" t="str">
        <f ca="1">IF(B100="","",IF(ISERROR(MATCH($J100,SorP!$B$1:$B$6279,0)),"",INDIRECT("'SorP'!$A$"&amp;MATCH($S100&amp;$J100,SorP!C:C,0))))</f>
        <v/>
      </c>
      <c r="U100" s="201"/>
      <c r="V100" s="226" t="e">
        <f>IF(C100="",NA(),IF(OR(C100="Smelter not listed",C100="Smelter not yet identified"),MATCH($B100&amp;$D100,'Smelter Look-up'!$J:$J,0),MATCH($B100&amp;$C100,'Smelter Look-up'!$J:$J,0)))</f>
        <v>#N/A</v>
      </c>
      <c r="X100" s="227">
        <f t="shared" ca="1" si="13"/>
        <v>0</v>
      </c>
      <c r="AB100" s="228" t="str">
        <f t="shared" si="14"/>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2"/>
        <v/>
      </c>
      <c r="T101" s="181" t="str">
        <f ca="1">IF(B101="","",IF(ISERROR(MATCH($J101,SorP!$B$1:$B$6279,0)),"",INDIRECT("'SorP'!$A$"&amp;MATCH($S101&amp;$J101,SorP!C:C,0))))</f>
        <v/>
      </c>
      <c r="U101" s="201"/>
      <c r="V101" s="226" t="e">
        <f>IF(C101="",NA(),IF(OR(C101="Smelter not listed",C101="Smelter not yet identified"),MATCH($B101&amp;$D101,'Smelter Look-up'!$J:$J,0),MATCH($B101&amp;$C101,'Smelter Look-up'!$J:$J,0)))</f>
        <v>#N/A</v>
      </c>
      <c r="X101" s="227">
        <f t="shared" ca="1" si="13"/>
        <v>0</v>
      </c>
      <c r="AB101" s="228" t="str">
        <f t="shared" si="14"/>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5">IF(B102="","",IF(ISERROR(MATCH($E102,CL,0)),"Unknown",INDIRECT("'C'!$A$"&amp;MATCH($E102,CL,0)+1)))</f>
        <v/>
      </c>
      <c r="T102" s="181" t="str">
        <f ca="1">IF(B102="","",IF(ISERROR(MATCH($J102,SorP!$B$1:$B$6279,0)),"",INDIRECT("'SorP'!$A$"&amp;MATCH($S102&amp;$J102,SorP!C:C,0))))</f>
        <v/>
      </c>
      <c r="U102" s="201"/>
      <c r="V102" s="226" t="e">
        <f>IF(C102="",NA(),IF(OR(C102="Smelter not listed",C102="Smelter not yet identified"),MATCH($B102&amp;$D102,'Smelter Look-up'!$J:$J,0),MATCH($B102&amp;$C102,'Smelter Look-up'!$J:$J,0)))</f>
        <v>#N/A</v>
      </c>
      <c r="X102" s="227">
        <f t="shared" ref="X102:X132" ca="1" si="16">IF(AND(C102="Smelter not listed",OR(LEN(D102)=0,LEN(E102)=0)),1,0)</f>
        <v>0</v>
      </c>
      <c r="AB102" s="228" t="str">
        <f t="shared" ref="AB102:AB132" si="17">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5"/>
        <v/>
      </c>
      <c r="T103" s="181" t="str">
        <f ca="1">IF(B103="","",IF(ISERROR(MATCH($J103,SorP!$B$1:$B$6279,0)),"",INDIRECT("'SorP'!$A$"&amp;MATCH($S103&amp;$J103,SorP!C:C,0))))</f>
        <v/>
      </c>
      <c r="U103" s="201"/>
      <c r="V103" s="226" t="e">
        <f>IF(C103="",NA(),IF(OR(C103="Smelter not listed",C103="Smelter not yet identified"),MATCH($B103&amp;$D103,'Smelter Look-up'!$J:$J,0),MATCH($B103&amp;$C103,'Smelter Look-up'!$J:$J,0)))</f>
        <v>#N/A</v>
      </c>
      <c r="X103" s="227">
        <f t="shared" ca="1" si="16"/>
        <v>0</v>
      </c>
      <c r="AB103" s="228" t="str">
        <f t="shared" si="17"/>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5"/>
        <v/>
      </c>
      <c r="T104" s="181" t="str">
        <f ca="1">IF(B104="","",IF(ISERROR(MATCH($J104,SorP!$B$1:$B$6279,0)),"",INDIRECT("'SorP'!$A$"&amp;MATCH($S104&amp;$J104,SorP!C:C,0))))</f>
        <v/>
      </c>
      <c r="U104" s="201"/>
      <c r="V104" s="226" t="e">
        <f>IF(C104="",NA(),IF(OR(C104="Smelter not listed",C104="Smelter not yet identified"),MATCH($B104&amp;$D104,'Smelter Look-up'!$J:$J,0),MATCH($B104&amp;$C104,'Smelter Look-up'!$J:$J,0)))</f>
        <v>#N/A</v>
      </c>
      <c r="X104" s="227">
        <f t="shared" ca="1" si="16"/>
        <v>0</v>
      </c>
      <c r="AB104" s="228" t="str">
        <f t="shared" si="17"/>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5"/>
        <v/>
      </c>
      <c r="T105" s="181" t="str">
        <f ca="1">IF(B105="","",IF(ISERROR(MATCH($J105,SorP!$B$1:$B$6279,0)),"",INDIRECT("'SorP'!$A$"&amp;MATCH($S105&amp;$J105,SorP!C:C,0))))</f>
        <v/>
      </c>
      <c r="U105" s="201"/>
      <c r="V105" s="226" t="e">
        <f>IF(C105="",NA(),IF(OR(C105="Smelter not listed",C105="Smelter not yet identified"),MATCH($B105&amp;$D105,'Smelter Look-up'!$J:$J,0),MATCH($B105&amp;$C105,'Smelter Look-up'!$J:$J,0)))</f>
        <v>#N/A</v>
      </c>
      <c r="X105" s="227">
        <f t="shared" ca="1" si="16"/>
        <v>0</v>
      </c>
      <c r="AB105" s="228" t="str">
        <f t="shared" si="17"/>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5"/>
        <v/>
      </c>
      <c r="T106" s="181" t="str">
        <f ca="1">IF(B106="","",IF(ISERROR(MATCH($J106,SorP!$B$1:$B$6279,0)),"",INDIRECT("'SorP'!$A$"&amp;MATCH($S106&amp;$J106,SorP!C:C,0))))</f>
        <v/>
      </c>
      <c r="U106" s="201"/>
      <c r="V106" s="226" t="e">
        <f>IF(C106="",NA(),IF(OR(C106="Smelter not listed",C106="Smelter not yet identified"),MATCH($B106&amp;$D106,'Smelter Look-up'!$J:$J,0),MATCH($B106&amp;$C106,'Smelter Look-up'!$J:$J,0)))</f>
        <v>#N/A</v>
      </c>
      <c r="X106" s="227">
        <f t="shared" ca="1" si="16"/>
        <v>0</v>
      </c>
      <c r="AB106" s="228" t="str">
        <f t="shared" si="17"/>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5"/>
        <v/>
      </c>
      <c r="T107" s="181" t="str">
        <f ca="1">IF(B107="","",IF(ISERROR(MATCH($J107,SorP!$B$1:$B$6279,0)),"",INDIRECT("'SorP'!$A$"&amp;MATCH($S107&amp;$J107,SorP!C:C,0))))</f>
        <v/>
      </c>
      <c r="U107" s="201"/>
      <c r="V107" s="226" t="e">
        <f>IF(C107="",NA(),IF(OR(C107="Smelter not listed",C107="Smelter not yet identified"),MATCH($B107&amp;$D107,'Smelter Look-up'!$J:$J,0),MATCH($B107&amp;$C107,'Smelter Look-up'!$J:$J,0)))</f>
        <v>#N/A</v>
      </c>
      <c r="X107" s="227">
        <f t="shared" ca="1" si="16"/>
        <v>0</v>
      </c>
      <c r="AB107" s="228" t="str">
        <f t="shared" si="17"/>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5"/>
        <v/>
      </c>
      <c r="T108" s="181" t="str">
        <f ca="1">IF(B108="","",IF(ISERROR(MATCH($J108,SorP!$B$1:$B$6279,0)),"",INDIRECT("'SorP'!$A$"&amp;MATCH($S108&amp;$J108,SorP!C:C,0))))</f>
        <v/>
      </c>
      <c r="U108" s="201"/>
      <c r="V108" s="226" t="e">
        <f>IF(C108="",NA(),IF(OR(C108="Smelter not listed",C108="Smelter not yet identified"),MATCH($B108&amp;$D108,'Smelter Look-up'!$J:$J,0),MATCH($B108&amp;$C108,'Smelter Look-up'!$J:$J,0)))</f>
        <v>#N/A</v>
      </c>
      <c r="X108" s="227">
        <f t="shared" ca="1" si="16"/>
        <v>0</v>
      </c>
      <c r="AB108" s="228" t="str">
        <f t="shared" si="17"/>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5"/>
        <v/>
      </c>
      <c r="T109" s="181" t="str">
        <f ca="1">IF(B109="","",IF(ISERROR(MATCH($J109,SorP!$B$1:$B$6279,0)),"",INDIRECT("'SorP'!$A$"&amp;MATCH($S109&amp;$J109,SorP!C:C,0))))</f>
        <v/>
      </c>
      <c r="U109" s="201"/>
      <c r="V109" s="226" t="e">
        <f>IF(C109="",NA(),IF(OR(C109="Smelter not listed",C109="Smelter not yet identified"),MATCH($B109&amp;$D109,'Smelter Look-up'!$J:$J,0),MATCH($B109&amp;$C109,'Smelter Look-up'!$J:$J,0)))</f>
        <v>#N/A</v>
      </c>
      <c r="X109" s="227">
        <f t="shared" ca="1" si="16"/>
        <v>0</v>
      </c>
      <c r="AB109" s="228" t="str">
        <f t="shared" si="17"/>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5"/>
        <v/>
      </c>
      <c r="T110" s="181" t="str">
        <f ca="1">IF(B110="","",IF(ISERROR(MATCH($J110,SorP!$B$1:$B$6279,0)),"",INDIRECT("'SorP'!$A$"&amp;MATCH($S110&amp;$J110,SorP!C:C,0))))</f>
        <v/>
      </c>
      <c r="U110" s="201"/>
      <c r="V110" s="226" t="e">
        <f>IF(C110="",NA(),IF(OR(C110="Smelter not listed",C110="Smelter not yet identified"),MATCH($B110&amp;$D110,'Smelter Look-up'!$J:$J,0),MATCH($B110&amp;$C110,'Smelter Look-up'!$J:$J,0)))</f>
        <v>#N/A</v>
      </c>
      <c r="X110" s="227">
        <f t="shared" ca="1" si="16"/>
        <v>0</v>
      </c>
      <c r="AB110" s="228" t="str">
        <f t="shared" si="17"/>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5"/>
        <v/>
      </c>
      <c r="T111" s="181" t="str">
        <f ca="1">IF(B111="","",IF(ISERROR(MATCH($J111,SorP!$B$1:$B$6279,0)),"",INDIRECT("'SorP'!$A$"&amp;MATCH($S111&amp;$J111,SorP!C:C,0))))</f>
        <v/>
      </c>
      <c r="U111" s="201"/>
      <c r="V111" s="226" t="e">
        <f>IF(C111="",NA(),IF(OR(C111="Smelter not listed",C111="Smelter not yet identified"),MATCH($B111&amp;$D111,'Smelter Look-up'!$J:$J,0),MATCH($B111&amp;$C111,'Smelter Look-up'!$J:$J,0)))</f>
        <v>#N/A</v>
      </c>
      <c r="X111" s="227">
        <f t="shared" ca="1" si="16"/>
        <v>0</v>
      </c>
      <c r="AB111" s="228" t="str">
        <f t="shared" si="17"/>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5"/>
        <v/>
      </c>
      <c r="T112" s="181" t="str">
        <f ca="1">IF(B112="","",IF(ISERROR(MATCH($J112,SorP!$B$1:$B$6279,0)),"",INDIRECT("'SorP'!$A$"&amp;MATCH($S112&amp;$J112,SorP!C:C,0))))</f>
        <v/>
      </c>
      <c r="U112" s="201"/>
      <c r="V112" s="226" t="e">
        <f>IF(C112="",NA(),IF(OR(C112="Smelter not listed",C112="Smelter not yet identified"),MATCH($B112&amp;$D112,'Smelter Look-up'!$J:$J,0),MATCH($B112&amp;$C112,'Smelter Look-up'!$J:$J,0)))</f>
        <v>#N/A</v>
      </c>
      <c r="X112" s="227">
        <f t="shared" ca="1" si="16"/>
        <v>0</v>
      </c>
      <c r="AB112" s="228" t="str">
        <f t="shared" si="17"/>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5"/>
        <v/>
      </c>
      <c r="T113" s="181" t="str">
        <f ca="1">IF(B113="","",IF(ISERROR(MATCH($J113,SorP!$B$1:$B$6279,0)),"",INDIRECT("'SorP'!$A$"&amp;MATCH($S113&amp;$J113,SorP!C:C,0))))</f>
        <v/>
      </c>
      <c r="U113" s="201"/>
      <c r="V113" s="226" t="e">
        <f>IF(C113="",NA(),IF(OR(C113="Smelter not listed",C113="Smelter not yet identified"),MATCH($B113&amp;$D113,'Smelter Look-up'!$J:$J,0),MATCH($B113&amp;$C113,'Smelter Look-up'!$J:$J,0)))</f>
        <v>#N/A</v>
      </c>
      <c r="X113" s="227">
        <f t="shared" ca="1" si="16"/>
        <v>0</v>
      </c>
      <c r="AB113" s="228" t="str">
        <f t="shared" si="17"/>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5"/>
        <v/>
      </c>
      <c r="T114" s="181" t="str">
        <f ca="1">IF(B114="","",IF(ISERROR(MATCH($J114,SorP!$B$1:$B$6279,0)),"",INDIRECT("'SorP'!$A$"&amp;MATCH($S114&amp;$J114,SorP!C:C,0))))</f>
        <v/>
      </c>
      <c r="U114" s="201"/>
      <c r="V114" s="226" t="e">
        <f>IF(C114="",NA(),IF(OR(C114="Smelter not listed",C114="Smelter not yet identified"),MATCH($B114&amp;$D114,'Smelter Look-up'!$J:$J,0),MATCH($B114&amp;$C114,'Smelter Look-up'!$J:$J,0)))</f>
        <v>#N/A</v>
      </c>
      <c r="X114" s="227">
        <f t="shared" ca="1" si="16"/>
        <v>0</v>
      </c>
      <c r="AB114" s="228" t="str">
        <f t="shared" si="17"/>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5"/>
        <v/>
      </c>
      <c r="T115" s="181" t="str">
        <f ca="1">IF(B115="","",IF(ISERROR(MATCH($J115,SorP!$B$1:$B$6279,0)),"",INDIRECT("'SorP'!$A$"&amp;MATCH($S115&amp;$J115,SorP!C:C,0))))</f>
        <v/>
      </c>
      <c r="U115" s="201"/>
      <c r="V115" s="226" t="e">
        <f>IF(C115="",NA(),IF(OR(C115="Smelter not listed",C115="Smelter not yet identified"),MATCH($B115&amp;$D115,'Smelter Look-up'!$J:$J,0),MATCH($B115&amp;$C115,'Smelter Look-up'!$J:$J,0)))</f>
        <v>#N/A</v>
      </c>
      <c r="X115" s="227">
        <f t="shared" ca="1" si="16"/>
        <v>0</v>
      </c>
      <c r="AB115" s="228" t="str">
        <f t="shared" si="17"/>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5"/>
        <v/>
      </c>
      <c r="T116" s="181" t="str">
        <f ca="1">IF(B116="","",IF(ISERROR(MATCH($J116,SorP!$B$1:$B$6279,0)),"",INDIRECT("'SorP'!$A$"&amp;MATCH($S116&amp;$J116,SorP!C:C,0))))</f>
        <v/>
      </c>
      <c r="U116" s="201"/>
      <c r="V116" s="226" t="e">
        <f>IF(C116="",NA(),IF(OR(C116="Smelter not listed",C116="Smelter not yet identified"),MATCH($B116&amp;$D116,'Smelter Look-up'!$J:$J,0),MATCH($B116&amp;$C116,'Smelter Look-up'!$J:$J,0)))</f>
        <v>#N/A</v>
      </c>
      <c r="X116" s="227">
        <f t="shared" ca="1" si="16"/>
        <v>0</v>
      </c>
      <c r="AB116" s="228" t="str">
        <f t="shared" si="17"/>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5"/>
        <v/>
      </c>
      <c r="T117" s="181" t="str">
        <f ca="1">IF(B117="","",IF(ISERROR(MATCH($J117,SorP!$B$1:$B$6279,0)),"",INDIRECT("'SorP'!$A$"&amp;MATCH($S117&amp;$J117,SorP!C:C,0))))</f>
        <v/>
      </c>
      <c r="U117" s="201"/>
      <c r="V117" s="226" t="e">
        <f>IF(C117="",NA(),IF(OR(C117="Smelter not listed",C117="Smelter not yet identified"),MATCH($B117&amp;$D117,'Smelter Look-up'!$J:$J,0),MATCH($B117&amp;$C117,'Smelter Look-up'!$J:$J,0)))</f>
        <v>#N/A</v>
      </c>
      <c r="X117" s="227">
        <f t="shared" ca="1" si="16"/>
        <v>0</v>
      </c>
      <c r="AB117" s="228" t="str">
        <f t="shared" si="17"/>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5"/>
        <v/>
      </c>
      <c r="T118" s="181" t="str">
        <f ca="1">IF(B118="","",IF(ISERROR(MATCH($J118,SorP!$B$1:$B$6279,0)),"",INDIRECT("'SorP'!$A$"&amp;MATCH($S118&amp;$J118,SorP!C:C,0))))</f>
        <v/>
      </c>
      <c r="U118" s="201"/>
      <c r="V118" s="226" t="e">
        <f>IF(C118="",NA(),IF(OR(C118="Smelter not listed",C118="Smelter not yet identified"),MATCH($B118&amp;$D118,'Smelter Look-up'!$J:$J,0),MATCH($B118&amp;$C118,'Smelter Look-up'!$J:$J,0)))</f>
        <v>#N/A</v>
      </c>
      <c r="X118" s="227">
        <f t="shared" ca="1" si="16"/>
        <v>0</v>
      </c>
      <c r="AB118" s="228" t="str">
        <f t="shared" si="17"/>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5"/>
        <v/>
      </c>
      <c r="T119" s="181" t="str">
        <f ca="1">IF(B119="","",IF(ISERROR(MATCH($J119,SorP!$B$1:$B$6279,0)),"",INDIRECT("'SorP'!$A$"&amp;MATCH($S119&amp;$J119,SorP!C:C,0))))</f>
        <v/>
      </c>
      <c r="U119" s="201"/>
      <c r="V119" s="226" t="e">
        <f>IF(C119="",NA(),IF(OR(C119="Smelter not listed",C119="Smelter not yet identified"),MATCH($B119&amp;$D119,'Smelter Look-up'!$J:$J,0),MATCH($B119&amp;$C119,'Smelter Look-up'!$J:$J,0)))</f>
        <v>#N/A</v>
      </c>
      <c r="X119" s="227">
        <f t="shared" ca="1" si="16"/>
        <v>0</v>
      </c>
      <c r="AB119" s="228" t="str">
        <f t="shared" si="17"/>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ca="1" si="16"/>
        <v>0</v>
      </c>
      <c r="AB120" s="228" t="str">
        <f t="shared" si="17"/>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5"/>
        <v/>
      </c>
      <c r="T121" s="181" t="str">
        <f ca="1">IF(B121="","",IF(ISERROR(MATCH($J121,SorP!$B$1:$B$6279,0)),"",INDIRECT("'SorP'!$A$"&amp;MATCH($S121&amp;$J121,SorP!C:C,0))))</f>
        <v/>
      </c>
      <c r="U121" s="201"/>
      <c r="V121" s="226" t="e">
        <f>IF(C121="",NA(),IF(OR(C121="Smelter not listed",C121="Smelter not yet identified"),MATCH($B121&amp;$D121,'Smelter Look-up'!$J:$J,0),MATCH($B121&amp;$C121,'Smelter Look-up'!$J:$J,0)))</f>
        <v>#N/A</v>
      </c>
      <c r="X121" s="227">
        <f t="shared" ca="1" si="16"/>
        <v>0</v>
      </c>
      <c r="AB121" s="228" t="str">
        <f t="shared" si="17"/>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5"/>
        <v/>
      </c>
      <c r="T122" s="181" t="str">
        <f ca="1">IF(B122="","",IF(ISERROR(MATCH($J122,SorP!$B$1:$B$6279,0)),"",INDIRECT("'SorP'!$A$"&amp;MATCH($S122&amp;$J122,SorP!C:C,0))))</f>
        <v/>
      </c>
      <c r="U122" s="201"/>
      <c r="V122" s="226" t="e">
        <f>IF(C122="",NA(),IF(OR(C122="Smelter not listed",C122="Smelter not yet identified"),MATCH($B122&amp;$D122,'Smelter Look-up'!$J:$J,0),MATCH($B122&amp;$C122,'Smelter Look-up'!$J:$J,0)))</f>
        <v>#N/A</v>
      </c>
      <c r="X122" s="227">
        <f t="shared" ca="1" si="16"/>
        <v>0</v>
      </c>
      <c r="AB122" s="228" t="str">
        <f t="shared" si="17"/>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5"/>
        <v/>
      </c>
      <c r="T123" s="181" t="str">
        <f ca="1">IF(B123="","",IF(ISERROR(MATCH($J123,SorP!$B$1:$B$6279,0)),"",INDIRECT("'SorP'!$A$"&amp;MATCH($S123&amp;$J123,SorP!C:C,0))))</f>
        <v/>
      </c>
      <c r="U123" s="201"/>
      <c r="V123" s="226" t="e">
        <f>IF(C123="",NA(),IF(OR(C123="Smelter not listed",C123="Smelter not yet identified"),MATCH($B123&amp;$D123,'Smelter Look-up'!$J:$J,0),MATCH($B123&amp;$C123,'Smelter Look-up'!$J:$J,0)))</f>
        <v>#N/A</v>
      </c>
      <c r="X123" s="227">
        <f t="shared" ca="1" si="16"/>
        <v>0</v>
      </c>
      <c r="AB123" s="228" t="str">
        <f t="shared" si="17"/>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5"/>
        <v/>
      </c>
      <c r="T124" s="181" t="str">
        <f ca="1">IF(B124="","",IF(ISERROR(MATCH($J124,SorP!$B$1:$B$6279,0)),"",INDIRECT("'SorP'!$A$"&amp;MATCH($S124&amp;$J124,SorP!C:C,0))))</f>
        <v/>
      </c>
      <c r="U124" s="201"/>
      <c r="V124" s="226" t="e">
        <f>IF(C124="",NA(),IF(OR(C124="Smelter not listed",C124="Smelter not yet identified"),MATCH($B124&amp;$D124,'Smelter Look-up'!$J:$J,0),MATCH($B124&amp;$C124,'Smelter Look-up'!$J:$J,0)))</f>
        <v>#N/A</v>
      </c>
      <c r="X124" s="227">
        <f t="shared" ca="1" si="16"/>
        <v>0</v>
      </c>
      <c r="AB124" s="228" t="str">
        <f t="shared" si="17"/>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5"/>
        <v/>
      </c>
      <c r="T125" s="181" t="str">
        <f ca="1">IF(B125="","",IF(ISERROR(MATCH($J125,SorP!$B$1:$B$6279,0)),"",INDIRECT("'SorP'!$A$"&amp;MATCH($S125&amp;$J125,SorP!C:C,0))))</f>
        <v/>
      </c>
      <c r="U125" s="201"/>
      <c r="V125" s="226" t="e">
        <f>IF(C125="",NA(),IF(OR(C125="Smelter not listed",C125="Smelter not yet identified"),MATCH($B125&amp;$D125,'Smelter Look-up'!$J:$J,0),MATCH($B125&amp;$C125,'Smelter Look-up'!$J:$J,0)))</f>
        <v>#N/A</v>
      </c>
      <c r="X125" s="227">
        <f t="shared" ca="1" si="16"/>
        <v>0</v>
      </c>
      <c r="AB125" s="228" t="str">
        <f t="shared" si="17"/>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5"/>
        <v/>
      </c>
      <c r="T126" s="181" t="str">
        <f ca="1">IF(B126="","",IF(ISERROR(MATCH($J126,SorP!$B$1:$B$6279,0)),"",INDIRECT("'SorP'!$A$"&amp;MATCH($S126&amp;$J126,SorP!C:C,0))))</f>
        <v/>
      </c>
      <c r="U126" s="201"/>
      <c r="V126" s="226" t="e">
        <f>IF(C126="",NA(),IF(OR(C126="Smelter not listed",C126="Smelter not yet identified"),MATCH($B126&amp;$D126,'Smelter Look-up'!$J:$J,0),MATCH($B126&amp;$C126,'Smelter Look-up'!$J:$J,0)))</f>
        <v>#N/A</v>
      </c>
      <c r="X126" s="227">
        <f t="shared" ca="1" si="16"/>
        <v>0</v>
      </c>
      <c r="AB126" s="228" t="str">
        <f t="shared" si="17"/>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5"/>
        <v/>
      </c>
      <c r="T127" s="181" t="str">
        <f ca="1">IF(B127="","",IF(ISERROR(MATCH($J127,SorP!$B$1:$B$6279,0)),"",INDIRECT("'SorP'!$A$"&amp;MATCH($S127&amp;$J127,SorP!C:C,0))))</f>
        <v/>
      </c>
      <c r="U127" s="201"/>
      <c r="V127" s="226" t="e">
        <f>IF(C127="",NA(),IF(OR(C127="Smelter not listed",C127="Smelter not yet identified"),MATCH($B127&amp;$D127,'Smelter Look-up'!$J:$J,0),MATCH($B127&amp;$C127,'Smelter Look-up'!$J:$J,0)))</f>
        <v>#N/A</v>
      </c>
      <c r="X127" s="227">
        <f t="shared" ca="1" si="16"/>
        <v>0</v>
      </c>
      <c r="AB127" s="228" t="str">
        <f t="shared" si="17"/>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5"/>
        <v/>
      </c>
      <c r="T128" s="181" t="str">
        <f ca="1">IF(B128="","",IF(ISERROR(MATCH($J128,SorP!$B$1:$B$6279,0)),"",INDIRECT("'SorP'!$A$"&amp;MATCH($S128&amp;$J128,SorP!C:C,0))))</f>
        <v/>
      </c>
      <c r="U128" s="201"/>
      <c r="V128" s="226" t="e">
        <f>IF(C128="",NA(),IF(OR(C128="Smelter not listed",C128="Smelter not yet identified"),MATCH($B128&amp;$D128,'Smelter Look-up'!$J:$J,0),MATCH($B128&amp;$C128,'Smelter Look-up'!$J:$J,0)))</f>
        <v>#N/A</v>
      </c>
      <c r="X128" s="227">
        <f t="shared" ca="1" si="16"/>
        <v>0</v>
      </c>
      <c r="AB128" s="228" t="str">
        <f t="shared" si="17"/>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5"/>
        <v/>
      </c>
      <c r="T129" s="181" t="str">
        <f ca="1">IF(B129="","",IF(ISERROR(MATCH($J129,SorP!$B$1:$B$6279,0)),"",INDIRECT("'SorP'!$A$"&amp;MATCH($S129&amp;$J129,SorP!C:C,0))))</f>
        <v/>
      </c>
      <c r="U129" s="201"/>
      <c r="V129" s="226" t="e">
        <f>IF(C129="",NA(),IF(OR(C129="Smelter not listed",C129="Smelter not yet identified"),MATCH($B129&amp;$D129,'Smelter Look-up'!$J:$J,0),MATCH($B129&amp;$C129,'Smelter Look-up'!$J:$J,0)))</f>
        <v>#N/A</v>
      </c>
      <c r="X129" s="227">
        <f t="shared" ca="1" si="16"/>
        <v>0</v>
      </c>
      <c r="AB129" s="228" t="str">
        <f t="shared" si="17"/>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ca="1" si="16"/>
        <v>0</v>
      </c>
      <c r="AB130" s="228" t="str">
        <f t="shared" si="17"/>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5"/>
        <v/>
      </c>
      <c r="T131" s="181" t="str">
        <f ca="1">IF(B131="","",IF(ISERROR(MATCH($J131,SorP!$B$1:$B$6279,0)),"",INDIRECT("'SorP'!$A$"&amp;MATCH($S131&amp;$J131,SorP!C:C,0))))</f>
        <v/>
      </c>
      <c r="U131" s="201"/>
      <c r="V131" s="226" t="e">
        <f>IF(C131="",NA(),IF(OR(C131="Smelter not listed",C131="Smelter not yet identified"),MATCH($B131&amp;$D131,'Smelter Look-up'!$J:$J,0),MATCH($B131&amp;$C131,'Smelter Look-up'!$J:$J,0)))</f>
        <v>#N/A</v>
      </c>
      <c r="X131" s="227">
        <f t="shared" ca="1" si="16"/>
        <v>0</v>
      </c>
      <c r="AB131" s="228" t="str">
        <f t="shared" si="17"/>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5"/>
        <v/>
      </c>
      <c r="T132" s="181" t="str">
        <f ca="1">IF(B132="","",IF(ISERROR(MATCH($J132,SorP!$B$1:$B$6279,0)),"",INDIRECT("'SorP'!$A$"&amp;MATCH($S132&amp;$J132,SorP!C:C,0))))</f>
        <v/>
      </c>
      <c r="U132" s="201"/>
      <c r="V132" s="226" t="e">
        <f>IF(C132="",NA(),IF(OR(C132="Smelter not listed",C132="Smelter not yet identified"),MATCH($B132&amp;$D132,'Smelter Look-up'!$J:$J,0),MATCH($B132&amp;$C132,'Smelter Look-up'!$J:$J,0)))</f>
        <v>#N/A</v>
      </c>
      <c r="X132" s="227">
        <f t="shared" ca="1" si="16"/>
        <v>0</v>
      </c>
      <c r="AB132" s="228" t="str">
        <f t="shared" si="17"/>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8">IF(B133="","",IF(ISERROR(MATCH($E133,CL,0)),"Unknown",INDIRECT("'C'!$A$"&amp;MATCH($E133,CL,0)+1)))</f>
        <v/>
      </c>
      <c r="T133" s="181" t="str">
        <f ca="1">IF(B133="","",IF(ISERROR(MATCH($J133,SorP!$B$1:$B$6279,0)),"",INDIRECT("'SorP'!$A$"&amp;MATCH($S133&amp;$J133,SorP!C:C,0))))</f>
        <v/>
      </c>
      <c r="U133" s="201"/>
      <c r="V133" s="226" t="e">
        <f>IF(C133="",NA(),IF(OR(C133="Smelter not listed",C133="Smelter not yet identified"),MATCH($B133&amp;$D133,'Smelter Look-up'!$J:$J,0),MATCH($B133&amp;$C133,'Smelter Look-up'!$J:$J,0)))</f>
        <v>#N/A</v>
      </c>
      <c r="X133" s="227">
        <f t="shared" ref="X133" ca="1" si="19">IF(AND(C133="Smelter not listed",OR(LEN(D133)=0,LEN(E133)=0)),1,0)</f>
        <v>0</v>
      </c>
      <c r="AB133" s="228" t="str">
        <f t="shared" ref="AB133" si="20">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ca="1" si="22">IF(AND(C134="Smelter not listed",OR(LEN(D134)=0,LEN(E134)=0)),1,0)</f>
        <v>0</v>
      </c>
      <c r="AB134" s="228" t="str">
        <f t="shared" ref="AB134:AB165" si="23">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1"/>
        <v/>
      </c>
      <c r="T135" s="181" t="str">
        <f ca="1">IF(B135="","",IF(ISERROR(MATCH($J135,SorP!$B$1:$B$6279,0)),"",INDIRECT("'SorP'!$A$"&amp;MATCH($S135&amp;$J135,SorP!C:C,0))))</f>
        <v/>
      </c>
      <c r="U135" s="201"/>
      <c r="V135" s="226" t="e">
        <f>IF(C135="",NA(),IF(OR(C135="Smelter not listed",C135="Smelter not yet identified"),MATCH($B135&amp;$D135,'Smelter Look-up'!$J:$J,0),MATCH($B135&amp;$C135,'Smelter Look-up'!$J:$J,0)))</f>
        <v>#N/A</v>
      </c>
      <c r="X135" s="227">
        <f t="shared" ca="1" si="22"/>
        <v>0</v>
      </c>
      <c r="AB135" s="228" t="str">
        <f t="shared" si="23"/>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1"/>
        <v/>
      </c>
      <c r="T136" s="181" t="str">
        <f ca="1">IF(B136="","",IF(ISERROR(MATCH($J136,SorP!$B$1:$B$6279,0)),"",INDIRECT("'SorP'!$A$"&amp;MATCH($S136&amp;$J136,SorP!C:C,0))))</f>
        <v/>
      </c>
      <c r="U136" s="201"/>
      <c r="V136" s="226" t="e">
        <f>IF(C136="",NA(),IF(OR(C136="Smelter not listed",C136="Smelter not yet identified"),MATCH($B136&amp;$D136,'Smelter Look-up'!$J:$J,0),MATCH($B136&amp;$C136,'Smelter Look-up'!$J:$J,0)))</f>
        <v>#N/A</v>
      </c>
      <c r="X136" s="227">
        <f t="shared" ca="1" si="22"/>
        <v>0</v>
      </c>
      <c r="AB136" s="228" t="str">
        <f t="shared" si="23"/>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1"/>
        <v/>
      </c>
      <c r="T137" s="181" t="str">
        <f ca="1">IF(B137="","",IF(ISERROR(MATCH($J137,SorP!$B$1:$B$6279,0)),"",INDIRECT("'SorP'!$A$"&amp;MATCH($S137&amp;$J137,SorP!C:C,0))))</f>
        <v/>
      </c>
      <c r="U137" s="201"/>
      <c r="V137" s="226" t="e">
        <f>IF(C137="",NA(),IF(OR(C137="Smelter not listed",C137="Smelter not yet identified"),MATCH($B137&amp;$D137,'Smelter Look-up'!$J:$J,0),MATCH($B137&amp;$C137,'Smelter Look-up'!$J:$J,0)))</f>
        <v>#N/A</v>
      </c>
      <c r="X137" s="227">
        <f t="shared" ca="1" si="22"/>
        <v>0</v>
      </c>
      <c r="AB137" s="228" t="str">
        <f t="shared" si="23"/>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1"/>
        <v/>
      </c>
      <c r="T138" s="181" t="str">
        <f ca="1">IF(B138="","",IF(ISERROR(MATCH($J138,SorP!$B$1:$B$6279,0)),"",INDIRECT("'SorP'!$A$"&amp;MATCH($S138&amp;$J138,SorP!C:C,0))))</f>
        <v/>
      </c>
      <c r="U138" s="201"/>
      <c r="V138" s="226" t="e">
        <f>IF(C138="",NA(),IF(OR(C138="Smelter not listed",C138="Smelter not yet identified"),MATCH($B138&amp;$D138,'Smelter Look-up'!$J:$J,0),MATCH($B138&amp;$C138,'Smelter Look-up'!$J:$J,0)))</f>
        <v>#N/A</v>
      </c>
      <c r="X138" s="227">
        <f t="shared" ca="1" si="22"/>
        <v>0</v>
      </c>
      <c r="AB138" s="228" t="str">
        <f t="shared" si="23"/>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ca="1" si="22"/>
        <v>0</v>
      </c>
      <c r="AB139" s="228" t="str">
        <f t="shared" si="23"/>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1"/>
        <v/>
      </c>
      <c r="T140" s="181" t="str">
        <f ca="1">IF(B140="","",IF(ISERROR(MATCH($J140,SorP!$B$1:$B$6279,0)),"",INDIRECT("'SorP'!$A$"&amp;MATCH($S140&amp;$J140,SorP!C:C,0))))</f>
        <v/>
      </c>
      <c r="U140" s="201"/>
      <c r="V140" s="226" t="e">
        <f>IF(C140="",NA(),IF(OR(C140="Smelter not listed",C140="Smelter not yet identified"),MATCH($B140&amp;$D140,'Smelter Look-up'!$J:$J,0),MATCH($B140&amp;$C140,'Smelter Look-up'!$J:$J,0)))</f>
        <v>#N/A</v>
      </c>
      <c r="X140" s="227">
        <f t="shared" ca="1" si="22"/>
        <v>0</v>
      </c>
      <c r="AB140" s="228" t="str">
        <f t="shared" si="23"/>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1"/>
        <v/>
      </c>
      <c r="T141" s="181" t="str">
        <f ca="1">IF(B141="","",IF(ISERROR(MATCH($J141,SorP!$B$1:$B$6279,0)),"",INDIRECT("'SorP'!$A$"&amp;MATCH($S141&amp;$J141,SorP!C:C,0))))</f>
        <v/>
      </c>
      <c r="U141" s="201"/>
      <c r="V141" s="226" t="e">
        <f>IF(C141="",NA(),IF(OR(C141="Smelter not listed",C141="Smelter not yet identified"),MATCH($B141&amp;$D141,'Smelter Look-up'!$J:$J,0),MATCH($B141&amp;$C141,'Smelter Look-up'!$J:$J,0)))</f>
        <v>#N/A</v>
      </c>
      <c r="X141" s="227">
        <f t="shared" ca="1" si="22"/>
        <v>0</v>
      </c>
      <c r="AB141" s="228" t="str">
        <f t="shared" si="23"/>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1"/>
        <v/>
      </c>
      <c r="T142" s="181" t="str">
        <f ca="1">IF(B142="","",IF(ISERROR(MATCH($J142,SorP!$B$1:$B$6279,0)),"",INDIRECT("'SorP'!$A$"&amp;MATCH($S142&amp;$J142,SorP!C:C,0))))</f>
        <v/>
      </c>
      <c r="U142" s="201"/>
      <c r="V142" s="226" t="e">
        <f>IF(C142="",NA(),IF(OR(C142="Smelter not listed",C142="Smelter not yet identified"),MATCH($B142&amp;$D142,'Smelter Look-up'!$J:$J,0),MATCH($B142&amp;$C142,'Smelter Look-up'!$J:$J,0)))</f>
        <v>#N/A</v>
      </c>
      <c r="X142" s="227">
        <f t="shared" ca="1" si="22"/>
        <v>0</v>
      </c>
      <c r="AB142" s="228" t="str">
        <f t="shared" si="23"/>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1"/>
        <v/>
      </c>
      <c r="T143" s="181" t="str">
        <f ca="1">IF(B143="","",IF(ISERROR(MATCH($J143,SorP!$B$1:$B$6279,0)),"",INDIRECT("'SorP'!$A$"&amp;MATCH($S143&amp;$J143,SorP!C:C,0))))</f>
        <v/>
      </c>
      <c r="U143" s="201"/>
      <c r="V143" s="226" t="e">
        <f>IF(C143="",NA(),IF(OR(C143="Smelter not listed",C143="Smelter not yet identified"),MATCH($B143&amp;$D143,'Smelter Look-up'!$J:$J,0),MATCH($B143&amp;$C143,'Smelter Look-up'!$J:$J,0)))</f>
        <v>#N/A</v>
      </c>
      <c r="X143" s="227">
        <f t="shared" ca="1" si="22"/>
        <v>0</v>
      </c>
      <c r="AB143" s="228" t="str">
        <f t="shared" si="23"/>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1"/>
        <v/>
      </c>
      <c r="T144" s="181" t="str">
        <f ca="1">IF(B144="","",IF(ISERROR(MATCH($J144,SorP!$B$1:$B$6279,0)),"",INDIRECT("'SorP'!$A$"&amp;MATCH($S144&amp;$J144,SorP!C:C,0))))</f>
        <v/>
      </c>
      <c r="U144" s="201"/>
      <c r="V144" s="226" t="e">
        <f>IF(C144="",NA(),IF(OR(C144="Smelter not listed",C144="Smelter not yet identified"),MATCH($B144&amp;$D144,'Smelter Look-up'!$J:$J,0),MATCH($B144&amp;$C144,'Smelter Look-up'!$J:$J,0)))</f>
        <v>#N/A</v>
      </c>
      <c r="X144" s="227">
        <f t="shared" ca="1" si="22"/>
        <v>0</v>
      </c>
      <c r="AB144" s="228" t="str">
        <f t="shared" si="23"/>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1"/>
        <v/>
      </c>
      <c r="T145" s="181" t="str">
        <f ca="1">IF(B145="","",IF(ISERROR(MATCH($J145,SorP!$B$1:$B$6279,0)),"",INDIRECT("'SorP'!$A$"&amp;MATCH($S145&amp;$J145,SorP!C:C,0))))</f>
        <v/>
      </c>
      <c r="U145" s="201"/>
      <c r="V145" s="226" t="e">
        <f>IF(C145="",NA(),IF(OR(C145="Smelter not listed",C145="Smelter not yet identified"),MATCH($B145&amp;$D145,'Smelter Look-up'!$J:$J,0),MATCH($B145&amp;$C145,'Smelter Look-up'!$J:$J,0)))</f>
        <v>#N/A</v>
      </c>
      <c r="X145" s="227">
        <f t="shared" ca="1" si="22"/>
        <v>0</v>
      </c>
      <c r="AB145" s="228" t="str">
        <f t="shared" si="23"/>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1"/>
        <v/>
      </c>
      <c r="T146" s="181" t="str">
        <f ca="1">IF(B146="","",IF(ISERROR(MATCH($J146,SorP!$B$1:$B$6279,0)),"",INDIRECT("'SorP'!$A$"&amp;MATCH($S146&amp;$J146,SorP!C:C,0))))</f>
        <v/>
      </c>
      <c r="U146" s="201"/>
      <c r="V146" s="226" t="e">
        <f>IF(C146="",NA(),IF(OR(C146="Smelter not listed",C146="Smelter not yet identified"),MATCH($B146&amp;$D146,'Smelter Look-up'!$J:$J,0),MATCH($B146&amp;$C146,'Smelter Look-up'!$J:$J,0)))</f>
        <v>#N/A</v>
      </c>
      <c r="X146" s="227">
        <f t="shared" ca="1" si="22"/>
        <v>0</v>
      </c>
      <c r="AB146" s="228" t="str">
        <f t="shared" si="23"/>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1"/>
        <v/>
      </c>
      <c r="T147" s="181" t="str">
        <f ca="1">IF(B147="","",IF(ISERROR(MATCH($J147,SorP!$B$1:$B$6279,0)),"",INDIRECT("'SorP'!$A$"&amp;MATCH($S147&amp;$J147,SorP!C:C,0))))</f>
        <v/>
      </c>
      <c r="U147" s="201"/>
      <c r="V147" s="226" t="e">
        <f>IF(C147="",NA(),IF(OR(C147="Smelter not listed",C147="Smelter not yet identified"),MATCH($B147&amp;$D147,'Smelter Look-up'!$J:$J,0),MATCH($B147&amp;$C147,'Smelter Look-up'!$J:$J,0)))</f>
        <v>#N/A</v>
      </c>
      <c r="X147" s="227">
        <f t="shared" ca="1" si="22"/>
        <v>0</v>
      </c>
      <c r="AB147" s="228" t="str">
        <f t="shared" si="23"/>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1"/>
        <v/>
      </c>
      <c r="T148" s="181" t="str">
        <f ca="1">IF(B148="","",IF(ISERROR(MATCH($J148,SorP!$B$1:$B$6279,0)),"",INDIRECT("'SorP'!$A$"&amp;MATCH($S148&amp;$J148,SorP!C:C,0))))</f>
        <v/>
      </c>
      <c r="U148" s="201"/>
      <c r="V148" s="226" t="e">
        <f>IF(C148="",NA(),IF(OR(C148="Smelter not listed",C148="Smelter not yet identified"),MATCH($B148&amp;$D148,'Smelter Look-up'!$J:$J,0),MATCH($B148&amp;$C148,'Smelter Look-up'!$J:$J,0)))</f>
        <v>#N/A</v>
      </c>
      <c r="X148" s="227">
        <f t="shared" ca="1" si="22"/>
        <v>0</v>
      </c>
      <c r="AB148" s="228" t="str">
        <f t="shared" si="23"/>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1"/>
        <v/>
      </c>
      <c r="T149" s="181" t="str">
        <f ca="1">IF(B149="","",IF(ISERROR(MATCH($J149,SorP!$B$1:$B$6279,0)),"",INDIRECT("'SorP'!$A$"&amp;MATCH($S149&amp;$J149,SorP!C:C,0))))</f>
        <v/>
      </c>
      <c r="U149" s="201"/>
      <c r="V149" s="226" t="e">
        <f>IF(C149="",NA(),IF(OR(C149="Smelter not listed",C149="Smelter not yet identified"),MATCH($B149&amp;$D149,'Smelter Look-up'!$J:$J,0),MATCH($B149&amp;$C149,'Smelter Look-up'!$J:$J,0)))</f>
        <v>#N/A</v>
      </c>
      <c r="X149" s="227">
        <f t="shared" ca="1" si="22"/>
        <v>0</v>
      </c>
      <c r="AB149" s="228" t="str">
        <f t="shared" si="23"/>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1"/>
        <v/>
      </c>
      <c r="T150" s="181" t="str">
        <f ca="1">IF(B150="","",IF(ISERROR(MATCH($J150,SorP!$B$1:$B$6279,0)),"",INDIRECT("'SorP'!$A$"&amp;MATCH($S150&amp;$J150,SorP!C:C,0))))</f>
        <v/>
      </c>
      <c r="U150" s="201"/>
      <c r="V150" s="226" t="e">
        <f>IF(C150="",NA(),IF(OR(C150="Smelter not listed",C150="Smelter not yet identified"),MATCH($B150&amp;$D150,'Smelter Look-up'!$J:$J,0),MATCH($B150&amp;$C150,'Smelter Look-up'!$J:$J,0)))</f>
        <v>#N/A</v>
      </c>
      <c r="X150" s="227">
        <f t="shared" ca="1" si="22"/>
        <v>0</v>
      </c>
      <c r="AB150" s="228" t="str">
        <f t="shared" si="23"/>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1"/>
        <v/>
      </c>
      <c r="T151" s="181" t="str">
        <f ca="1">IF(B151="","",IF(ISERROR(MATCH($J151,SorP!$B$1:$B$6279,0)),"",INDIRECT("'SorP'!$A$"&amp;MATCH($S151&amp;$J151,SorP!C:C,0))))</f>
        <v/>
      </c>
      <c r="U151" s="201"/>
      <c r="V151" s="226" t="e">
        <f>IF(C151="",NA(),IF(OR(C151="Smelter not listed",C151="Smelter not yet identified"),MATCH($B151&amp;$D151,'Smelter Look-up'!$J:$J,0),MATCH($B151&amp;$C151,'Smelter Look-up'!$J:$J,0)))</f>
        <v>#N/A</v>
      </c>
      <c r="X151" s="227">
        <f t="shared" ca="1" si="22"/>
        <v>0</v>
      </c>
      <c r="AB151" s="228" t="str">
        <f t="shared" si="23"/>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1"/>
        <v/>
      </c>
      <c r="T152" s="181" t="str">
        <f ca="1">IF(B152="","",IF(ISERROR(MATCH($J152,SorP!$B$1:$B$6279,0)),"",INDIRECT("'SorP'!$A$"&amp;MATCH($S152&amp;$J152,SorP!C:C,0))))</f>
        <v/>
      </c>
      <c r="U152" s="201"/>
      <c r="V152" s="226" t="e">
        <f>IF(C152="",NA(),IF(OR(C152="Smelter not listed",C152="Smelter not yet identified"),MATCH($B152&amp;$D152,'Smelter Look-up'!$J:$J,0),MATCH($B152&amp;$C152,'Smelter Look-up'!$J:$J,0)))</f>
        <v>#N/A</v>
      </c>
      <c r="X152" s="227">
        <f t="shared" ca="1" si="22"/>
        <v>0</v>
      </c>
      <c r="AB152" s="228" t="str">
        <f t="shared" si="23"/>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1"/>
        <v/>
      </c>
      <c r="T153" s="181" t="str">
        <f ca="1">IF(B153="","",IF(ISERROR(MATCH($J153,SorP!$B$1:$B$6279,0)),"",INDIRECT("'SorP'!$A$"&amp;MATCH($S153&amp;$J153,SorP!C:C,0))))</f>
        <v/>
      </c>
      <c r="U153" s="201"/>
      <c r="V153" s="226" t="e">
        <f>IF(C153="",NA(),IF(OR(C153="Smelter not listed",C153="Smelter not yet identified"),MATCH($B153&amp;$D153,'Smelter Look-up'!$J:$J,0),MATCH($B153&amp;$C153,'Smelter Look-up'!$J:$J,0)))</f>
        <v>#N/A</v>
      </c>
      <c r="X153" s="227">
        <f t="shared" ca="1" si="22"/>
        <v>0</v>
      </c>
      <c r="AB153" s="228" t="str">
        <f t="shared" si="23"/>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ca="1" si="22"/>
        <v>0</v>
      </c>
      <c r="AB154" s="228" t="str">
        <f t="shared" si="23"/>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1"/>
        <v/>
      </c>
      <c r="T155" s="181" t="str">
        <f ca="1">IF(B155="","",IF(ISERROR(MATCH($J155,SorP!$B$1:$B$6279,0)),"",INDIRECT("'SorP'!$A$"&amp;MATCH($S155&amp;$J155,SorP!C:C,0))))</f>
        <v/>
      </c>
      <c r="U155" s="201"/>
      <c r="V155" s="226" t="e">
        <f>IF(C155="",NA(),IF(OR(C155="Smelter not listed",C155="Smelter not yet identified"),MATCH($B155&amp;$D155,'Smelter Look-up'!$J:$J,0),MATCH($B155&amp;$C155,'Smelter Look-up'!$J:$J,0)))</f>
        <v>#N/A</v>
      </c>
      <c r="X155" s="227">
        <f t="shared" ca="1" si="22"/>
        <v>0</v>
      </c>
      <c r="AB155" s="228" t="str">
        <f t="shared" si="23"/>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1"/>
        <v/>
      </c>
      <c r="T156" s="181" t="str">
        <f ca="1">IF(B156="","",IF(ISERROR(MATCH($J156,SorP!$B$1:$B$6279,0)),"",INDIRECT("'SorP'!$A$"&amp;MATCH($S156&amp;$J156,SorP!C:C,0))))</f>
        <v/>
      </c>
      <c r="U156" s="201"/>
      <c r="V156" s="226" t="e">
        <f>IF(C156="",NA(),IF(OR(C156="Smelter not listed",C156="Smelter not yet identified"),MATCH($B156&amp;$D156,'Smelter Look-up'!$J:$J,0),MATCH($B156&amp;$C156,'Smelter Look-up'!$J:$J,0)))</f>
        <v>#N/A</v>
      </c>
      <c r="X156" s="227">
        <f t="shared" ca="1" si="22"/>
        <v>0</v>
      </c>
      <c r="AB156" s="228" t="str">
        <f t="shared" si="23"/>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1"/>
        <v/>
      </c>
      <c r="T157" s="181" t="str">
        <f ca="1">IF(B157="","",IF(ISERROR(MATCH($J157,SorP!$B$1:$B$6279,0)),"",INDIRECT("'SorP'!$A$"&amp;MATCH($S157&amp;$J157,SorP!C:C,0))))</f>
        <v/>
      </c>
      <c r="U157" s="201"/>
      <c r="V157" s="226" t="e">
        <f>IF(C157="",NA(),IF(OR(C157="Smelter not listed",C157="Smelter not yet identified"),MATCH($B157&amp;$D157,'Smelter Look-up'!$J:$J,0),MATCH($B157&amp;$C157,'Smelter Look-up'!$J:$J,0)))</f>
        <v>#N/A</v>
      </c>
      <c r="X157" s="227">
        <f t="shared" ca="1" si="22"/>
        <v>0</v>
      </c>
      <c r="AB157" s="228" t="str">
        <f t="shared" si="23"/>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1"/>
        <v/>
      </c>
      <c r="T158" s="181" t="str">
        <f ca="1">IF(B158="","",IF(ISERROR(MATCH($J158,SorP!$B$1:$B$6279,0)),"",INDIRECT("'SorP'!$A$"&amp;MATCH($S158&amp;$J158,SorP!C:C,0))))</f>
        <v/>
      </c>
      <c r="U158" s="201"/>
      <c r="V158" s="226" t="e">
        <f>IF(C158="",NA(),IF(OR(C158="Smelter not listed",C158="Smelter not yet identified"),MATCH($B158&amp;$D158,'Smelter Look-up'!$J:$J,0),MATCH($B158&amp;$C158,'Smelter Look-up'!$J:$J,0)))</f>
        <v>#N/A</v>
      </c>
      <c r="X158" s="227">
        <f t="shared" ca="1" si="22"/>
        <v>0</v>
      </c>
      <c r="AB158" s="228" t="str">
        <f t="shared" si="23"/>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1"/>
        <v/>
      </c>
      <c r="T159" s="181" t="str">
        <f ca="1">IF(B159="","",IF(ISERROR(MATCH($J159,SorP!$B$1:$B$6279,0)),"",INDIRECT("'SorP'!$A$"&amp;MATCH($S159&amp;$J159,SorP!C:C,0))))</f>
        <v/>
      </c>
      <c r="U159" s="201"/>
      <c r="V159" s="226" t="e">
        <f>IF(C159="",NA(),IF(OR(C159="Smelter not listed",C159="Smelter not yet identified"),MATCH($B159&amp;$D159,'Smelter Look-up'!$J:$J,0),MATCH($B159&amp;$C159,'Smelter Look-up'!$J:$J,0)))</f>
        <v>#N/A</v>
      </c>
      <c r="X159" s="227">
        <f t="shared" ca="1" si="22"/>
        <v>0</v>
      </c>
      <c r="AB159" s="228" t="str">
        <f t="shared" si="23"/>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1"/>
        <v/>
      </c>
      <c r="T160" s="181" t="str">
        <f ca="1">IF(B160="","",IF(ISERROR(MATCH($J160,SorP!$B$1:$B$6279,0)),"",INDIRECT("'SorP'!$A$"&amp;MATCH($S160&amp;$J160,SorP!C:C,0))))</f>
        <v/>
      </c>
      <c r="U160" s="201"/>
      <c r="V160" s="226" t="e">
        <f>IF(C160="",NA(),IF(OR(C160="Smelter not listed",C160="Smelter not yet identified"),MATCH($B160&amp;$D160,'Smelter Look-up'!$J:$J,0),MATCH($B160&amp;$C160,'Smelter Look-up'!$J:$J,0)))</f>
        <v>#N/A</v>
      </c>
      <c r="X160" s="227">
        <f t="shared" ca="1" si="22"/>
        <v>0</v>
      </c>
      <c r="AB160" s="228" t="str">
        <f t="shared" si="23"/>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1"/>
        <v/>
      </c>
      <c r="T161" s="181" t="str">
        <f ca="1">IF(B161="","",IF(ISERROR(MATCH($J161,SorP!$B$1:$B$6279,0)),"",INDIRECT("'SorP'!$A$"&amp;MATCH($S161&amp;$J161,SorP!C:C,0))))</f>
        <v/>
      </c>
      <c r="U161" s="201"/>
      <c r="V161" s="226" t="e">
        <f>IF(C161="",NA(),IF(OR(C161="Smelter not listed",C161="Smelter not yet identified"),MATCH($B161&amp;$D161,'Smelter Look-up'!$J:$J,0),MATCH($B161&amp;$C161,'Smelter Look-up'!$J:$J,0)))</f>
        <v>#N/A</v>
      </c>
      <c r="X161" s="227">
        <f t="shared" ca="1" si="22"/>
        <v>0</v>
      </c>
      <c r="AB161" s="228" t="str">
        <f t="shared" si="23"/>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1"/>
        <v/>
      </c>
      <c r="T162" s="181" t="str">
        <f ca="1">IF(B162="","",IF(ISERROR(MATCH($J162,SorP!$B$1:$B$6279,0)),"",INDIRECT("'SorP'!$A$"&amp;MATCH($S162&amp;$J162,SorP!C:C,0))))</f>
        <v/>
      </c>
      <c r="U162" s="201"/>
      <c r="V162" s="226" t="e">
        <f>IF(C162="",NA(),IF(OR(C162="Smelter not listed",C162="Smelter not yet identified"),MATCH($B162&amp;$D162,'Smelter Look-up'!$J:$J,0),MATCH($B162&amp;$C162,'Smelter Look-up'!$J:$J,0)))</f>
        <v>#N/A</v>
      </c>
      <c r="X162" s="227">
        <f t="shared" ca="1" si="22"/>
        <v>0</v>
      </c>
      <c r="AB162" s="228" t="str">
        <f t="shared" si="23"/>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1"/>
        <v/>
      </c>
      <c r="T163" s="181" t="str">
        <f ca="1">IF(B163="","",IF(ISERROR(MATCH($J163,SorP!$B$1:$B$6279,0)),"",INDIRECT("'SorP'!$A$"&amp;MATCH($S163&amp;$J163,SorP!C:C,0))))</f>
        <v/>
      </c>
      <c r="U163" s="201"/>
      <c r="V163" s="226" t="e">
        <f>IF(C163="",NA(),IF(OR(C163="Smelter not listed",C163="Smelter not yet identified"),MATCH($B163&amp;$D163,'Smelter Look-up'!$J:$J,0),MATCH($B163&amp;$C163,'Smelter Look-up'!$J:$J,0)))</f>
        <v>#N/A</v>
      </c>
      <c r="X163" s="227">
        <f t="shared" ca="1" si="22"/>
        <v>0</v>
      </c>
      <c r="AB163" s="228" t="str">
        <f t="shared" si="23"/>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1"/>
        <v/>
      </c>
      <c r="T164" s="181" t="str">
        <f ca="1">IF(B164="","",IF(ISERROR(MATCH($J164,SorP!$B$1:$B$6279,0)),"",INDIRECT("'SorP'!$A$"&amp;MATCH($S164&amp;$J164,SorP!C:C,0))))</f>
        <v/>
      </c>
      <c r="U164" s="201"/>
      <c r="V164" s="226" t="e">
        <f>IF(C164="",NA(),IF(OR(C164="Smelter not listed",C164="Smelter not yet identified"),MATCH($B164&amp;$D164,'Smelter Look-up'!$J:$J,0),MATCH($B164&amp;$C164,'Smelter Look-up'!$J:$J,0)))</f>
        <v>#N/A</v>
      </c>
      <c r="X164" s="227">
        <f t="shared" ca="1" si="22"/>
        <v>0</v>
      </c>
      <c r="AB164" s="228" t="str">
        <f t="shared" si="23"/>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1"/>
        <v/>
      </c>
      <c r="T165" s="181" t="str">
        <f ca="1">IF(B165="","",IF(ISERROR(MATCH($J165,SorP!$B$1:$B$6279,0)),"",INDIRECT("'SorP'!$A$"&amp;MATCH($S165&amp;$J165,SorP!C:C,0))))</f>
        <v/>
      </c>
      <c r="U165" s="201"/>
      <c r="V165" s="226" t="e">
        <f>IF(C165="",NA(),IF(OR(C165="Smelter not listed",C165="Smelter not yet identified"),MATCH($B165&amp;$D165,'Smelter Look-up'!$J:$J,0),MATCH($B165&amp;$C165,'Smelter Look-up'!$J:$J,0)))</f>
        <v>#N/A</v>
      </c>
      <c r="X165" s="227">
        <f t="shared" ca="1" si="22"/>
        <v>0</v>
      </c>
      <c r="AB165" s="228" t="str">
        <f t="shared" si="23"/>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4">IF(B166="","",IF(ISERROR(MATCH($E166,CL,0)),"Unknown",INDIRECT("'C'!$A$"&amp;MATCH($E166,CL,0)+1)))</f>
        <v/>
      </c>
      <c r="T166" s="181" t="str">
        <f ca="1">IF(B166="","",IF(ISERROR(MATCH($J166,SorP!$B$1:$B$6279,0)),"",INDIRECT("'SorP'!$A$"&amp;MATCH($S166&amp;$J166,SorP!C:C,0))))</f>
        <v/>
      </c>
      <c r="U166" s="201"/>
      <c r="V166" s="226" t="e">
        <f>IF(C166="",NA(),IF(OR(C166="Smelter not listed",C166="Smelter not yet identified"),MATCH($B166&amp;$D166,'Smelter Look-up'!$J:$J,0),MATCH($B166&amp;$C166,'Smelter Look-up'!$J:$J,0)))</f>
        <v>#N/A</v>
      </c>
      <c r="X166" s="227">
        <f t="shared" ref="X166:X196" ca="1" si="25">IF(AND(C166="Smelter not listed",OR(LEN(D166)=0,LEN(E166)=0)),1,0)</f>
        <v>0</v>
      </c>
      <c r="AB166" s="228" t="str">
        <f t="shared" ref="AB166:AB196" si="26">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4"/>
        <v/>
      </c>
      <c r="T167" s="181" t="str">
        <f ca="1">IF(B167="","",IF(ISERROR(MATCH($J167,SorP!$B$1:$B$6279,0)),"",INDIRECT("'SorP'!$A$"&amp;MATCH($S167&amp;$J167,SorP!C:C,0))))</f>
        <v/>
      </c>
      <c r="U167" s="201"/>
      <c r="V167" s="226" t="e">
        <f>IF(C167="",NA(),IF(OR(C167="Smelter not listed",C167="Smelter not yet identified"),MATCH($B167&amp;$D167,'Smelter Look-up'!$J:$J,0),MATCH($B167&amp;$C167,'Smelter Look-up'!$J:$J,0)))</f>
        <v>#N/A</v>
      </c>
      <c r="X167" s="227">
        <f t="shared" ca="1" si="25"/>
        <v>0</v>
      </c>
      <c r="AB167" s="228" t="str">
        <f t="shared" si="26"/>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4"/>
        <v/>
      </c>
      <c r="T168" s="181" t="str">
        <f ca="1">IF(B168="","",IF(ISERROR(MATCH($J168,SorP!$B$1:$B$6279,0)),"",INDIRECT("'SorP'!$A$"&amp;MATCH($S168&amp;$J168,SorP!C:C,0))))</f>
        <v/>
      </c>
      <c r="U168" s="201"/>
      <c r="V168" s="226" t="e">
        <f>IF(C168="",NA(),IF(OR(C168="Smelter not listed",C168="Smelter not yet identified"),MATCH($B168&amp;$D168,'Smelter Look-up'!$J:$J,0),MATCH($B168&amp;$C168,'Smelter Look-up'!$J:$J,0)))</f>
        <v>#N/A</v>
      </c>
      <c r="X168" s="227">
        <f t="shared" ca="1" si="25"/>
        <v>0</v>
      </c>
      <c r="AB168" s="228" t="str">
        <f t="shared" si="26"/>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4"/>
        <v/>
      </c>
      <c r="T169" s="181" t="str">
        <f ca="1">IF(B169="","",IF(ISERROR(MATCH($J169,SorP!$B$1:$B$6279,0)),"",INDIRECT("'SorP'!$A$"&amp;MATCH($S169&amp;$J169,SorP!C:C,0))))</f>
        <v/>
      </c>
      <c r="U169" s="201"/>
      <c r="V169" s="226" t="e">
        <f>IF(C169="",NA(),IF(OR(C169="Smelter not listed",C169="Smelter not yet identified"),MATCH($B169&amp;$D169,'Smelter Look-up'!$J:$J,0),MATCH($B169&amp;$C169,'Smelter Look-up'!$J:$J,0)))</f>
        <v>#N/A</v>
      </c>
      <c r="X169" s="227">
        <f t="shared" ca="1" si="25"/>
        <v>0</v>
      </c>
      <c r="AB169" s="228" t="str">
        <f t="shared" si="26"/>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4"/>
        <v/>
      </c>
      <c r="T170" s="181" t="str">
        <f ca="1">IF(B170="","",IF(ISERROR(MATCH($J170,SorP!$B$1:$B$6279,0)),"",INDIRECT("'SorP'!$A$"&amp;MATCH($S170&amp;$J170,SorP!C:C,0))))</f>
        <v/>
      </c>
      <c r="U170" s="201"/>
      <c r="V170" s="226" t="e">
        <f>IF(C170="",NA(),IF(OR(C170="Smelter not listed",C170="Smelter not yet identified"),MATCH($B170&amp;$D170,'Smelter Look-up'!$J:$J,0),MATCH($B170&amp;$C170,'Smelter Look-up'!$J:$J,0)))</f>
        <v>#N/A</v>
      </c>
      <c r="X170" s="227">
        <f t="shared" ca="1" si="25"/>
        <v>0</v>
      </c>
      <c r="AB170" s="228" t="str">
        <f t="shared" si="26"/>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4"/>
        <v/>
      </c>
      <c r="T171" s="181" t="str">
        <f ca="1">IF(B171="","",IF(ISERROR(MATCH($J171,SorP!$B$1:$B$6279,0)),"",INDIRECT("'SorP'!$A$"&amp;MATCH($S171&amp;$J171,SorP!C:C,0))))</f>
        <v/>
      </c>
      <c r="U171" s="201"/>
      <c r="V171" s="226" t="e">
        <f>IF(C171="",NA(),IF(OR(C171="Smelter not listed",C171="Smelter not yet identified"),MATCH($B171&amp;$D171,'Smelter Look-up'!$J:$J,0),MATCH($B171&amp;$C171,'Smelter Look-up'!$J:$J,0)))</f>
        <v>#N/A</v>
      </c>
      <c r="X171" s="227">
        <f t="shared" ca="1" si="25"/>
        <v>0</v>
      </c>
      <c r="AB171" s="228" t="str">
        <f t="shared" si="26"/>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4"/>
        <v/>
      </c>
      <c r="T172" s="181" t="str">
        <f ca="1">IF(B172="","",IF(ISERROR(MATCH($J172,SorP!$B$1:$B$6279,0)),"",INDIRECT("'SorP'!$A$"&amp;MATCH($S172&amp;$J172,SorP!C:C,0))))</f>
        <v/>
      </c>
      <c r="U172" s="201"/>
      <c r="V172" s="226" t="e">
        <f>IF(C172="",NA(),IF(OR(C172="Smelter not listed",C172="Smelter not yet identified"),MATCH($B172&amp;$D172,'Smelter Look-up'!$J:$J,0),MATCH($B172&amp;$C172,'Smelter Look-up'!$J:$J,0)))</f>
        <v>#N/A</v>
      </c>
      <c r="X172" s="227">
        <f t="shared" ca="1" si="25"/>
        <v>0</v>
      </c>
      <c r="AB172" s="228" t="str">
        <f t="shared" si="26"/>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4"/>
        <v/>
      </c>
      <c r="T173" s="181" t="str">
        <f ca="1">IF(B173="","",IF(ISERROR(MATCH($J173,SorP!$B$1:$B$6279,0)),"",INDIRECT("'SorP'!$A$"&amp;MATCH($S173&amp;$J173,SorP!C:C,0))))</f>
        <v/>
      </c>
      <c r="U173" s="201"/>
      <c r="V173" s="226" t="e">
        <f>IF(C173="",NA(),IF(OR(C173="Smelter not listed",C173="Smelter not yet identified"),MATCH($B173&amp;$D173,'Smelter Look-up'!$J:$J,0),MATCH($B173&amp;$C173,'Smelter Look-up'!$J:$J,0)))</f>
        <v>#N/A</v>
      </c>
      <c r="X173" s="227">
        <f t="shared" ca="1" si="25"/>
        <v>0</v>
      </c>
      <c r="AB173" s="228" t="str">
        <f t="shared" si="26"/>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4"/>
        <v/>
      </c>
      <c r="T174" s="181" t="str">
        <f ca="1">IF(B174="","",IF(ISERROR(MATCH($J174,SorP!$B$1:$B$6279,0)),"",INDIRECT("'SorP'!$A$"&amp;MATCH($S174&amp;$J174,SorP!C:C,0))))</f>
        <v/>
      </c>
      <c r="U174" s="201"/>
      <c r="V174" s="226" t="e">
        <f>IF(C174="",NA(),IF(OR(C174="Smelter not listed",C174="Smelter not yet identified"),MATCH($B174&amp;$D174,'Smelter Look-up'!$J:$J,0),MATCH($B174&amp;$C174,'Smelter Look-up'!$J:$J,0)))</f>
        <v>#N/A</v>
      </c>
      <c r="X174" s="227">
        <f t="shared" ca="1" si="25"/>
        <v>0</v>
      </c>
      <c r="AB174" s="228" t="str">
        <f t="shared" si="26"/>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4"/>
        <v/>
      </c>
      <c r="T175" s="181" t="str">
        <f ca="1">IF(B175="","",IF(ISERROR(MATCH($J175,SorP!$B$1:$B$6279,0)),"",INDIRECT("'SorP'!$A$"&amp;MATCH($S175&amp;$J175,SorP!C:C,0))))</f>
        <v/>
      </c>
      <c r="U175" s="201"/>
      <c r="V175" s="226" t="e">
        <f>IF(C175="",NA(),IF(OR(C175="Smelter not listed",C175="Smelter not yet identified"),MATCH($B175&amp;$D175,'Smelter Look-up'!$J:$J,0),MATCH($B175&amp;$C175,'Smelter Look-up'!$J:$J,0)))</f>
        <v>#N/A</v>
      </c>
      <c r="X175" s="227">
        <f t="shared" ca="1" si="25"/>
        <v>0</v>
      </c>
      <c r="AB175" s="228" t="str">
        <f t="shared" si="26"/>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4"/>
        <v/>
      </c>
      <c r="T176" s="181" t="str">
        <f ca="1">IF(B176="","",IF(ISERROR(MATCH($J176,SorP!$B$1:$B$6279,0)),"",INDIRECT("'SorP'!$A$"&amp;MATCH($S176&amp;$J176,SorP!C:C,0))))</f>
        <v/>
      </c>
      <c r="U176" s="201"/>
      <c r="V176" s="226" t="e">
        <f>IF(C176="",NA(),IF(OR(C176="Smelter not listed",C176="Smelter not yet identified"),MATCH($B176&amp;$D176,'Smelter Look-up'!$J:$J,0),MATCH($B176&amp;$C176,'Smelter Look-up'!$J:$J,0)))</f>
        <v>#N/A</v>
      </c>
      <c r="X176" s="227">
        <f t="shared" ca="1" si="25"/>
        <v>0</v>
      </c>
      <c r="AB176" s="228" t="str">
        <f t="shared" si="26"/>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4"/>
        <v/>
      </c>
      <c r="T177" s="181" t="str">
        <f ca="1">IF(B177="","",IF(ISERROR(MATCH($J177,SorP!$B$1:$B$6279,0)),"",INDIRECT("'SorP'!$A$"&amp;MATCH($S177&amp;$J177,SorP!C:C,0))))</f>
        <v/>
      </c>
      <c r="U177" s="201"/>
      <c r="V177" s="226" t="e">
        <f>IF(C177="",NA(),IF(OR(C177="Smelter not listed",C177="Smelter not yet identified"),MATCH($B177&amp;$D177,'Smelter Look-up'!$J:$J,0),MATCH($B177&amp;$C177,'Smelter Look-up'!$J:$J,0)))</f>
        <v>#N/A</v>
      </c>
      <c r="X177" s="227">
        <f t="shared" ca="1" si="25"/>
        <v>0</v>
      </c>
      <c r="AB177" s="228" t="str">
        <f t="shared" si="26"/>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4"/>
        <v/>
      </c>
      <c r="T178" s="181" t="str">
        <f ca="1">IF(B178="","",IF(ISERROR(MATCH($J178,SorP!$B$1:$B$6279,0)),"",INDIRECT("'SorP'!$A$"&amp;MATCH($S178&amp;$J178,SorP!C:C,0))))</f>
        <v/>
      </c>
      <c r="U178" s="201"/>
      <c r="V178" s="226" t="e">
        <f>IF(C178="",NA(),IF(OR(C178="Smelter not listed",C178="Smelter not yet identified"),MATCH($B178&amp;$D178,'Smelter Look-up'!$J:$J,0),MATCH($B178&amp;$C178,'Smelter Look-up'!$J:$J,0)))</f>
        <v>#N/A</v>
      </c>
      <c r="X178" s="227">
        <f t="shared" ca="1" si="25"/>
        <v>0</v>
      </c>
      <c r="AB178" s="228" t="str">
        <f t="shared" si="26"/>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4"/>
        <v/>
      </c>
      <c r="T179" s="181" t="str">
        <f ca="1">IF(B179="","",IF(ISERROR(MATCH($J179,SorP!$B$1:$B$6279,0)),"",INDIRECT("'SorP'!$A$"&amp;MATCH($S179&amp;$J179,SorP!C:C,0))))</f>
        <v/>
      </c>
      <c r="U179" s="201"/>
      <c r="V179" s="226" t="e">
        <f>IF(C179="",NA(),IF(OR(C179="Smelter not listed",C179="Smelter not yet identified"),MATCH($B179&amp;$D179,'Smelter Look-up'!$J:$J,0),MATCH($B179&amp;$C179,'Smelter Look-up'!$J:$J,0)))</f>
        <v>#N/A</v>
      </c>
      <c r="X179" s="227">
        <f t="shared" ca="1" si="25"/>
        <v>0</v>
      </c>
      <c r="AB179" s="228" t="str">
        <f t="shared" si="26"/>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4"/>
        <v/>
      </c>
      <c r="T180" s="181" t="str">
        <f ca="1">IF(B180="","",IF(ISERROR(MATCH($J180,SorP!$B$1:$B$6279,0)),"",INDIRECT("'SorP'!$A$"&amp;MATCH($S180&amp;$J180,SorP!C:C,0))))</f>
        <v/>
      </c>
      <c r="U180" s="201"/>
      <c r="V180" s="226" t="e">
        <f>IF(C180="",NA(),IF(OR(C180="Smelter not listed",C180="Smelter not yet identified"),MATCH($B180&amp;$D180,'Smelter Look-up'!$J:$J,0),MATCH($B180&amp;$C180,'Smelter Look-up'!$J:$J,0)))</f>
        <v>#N/A</v>
      </c>
      <c r="X180" s="227">
        <f t="shared" ca="1" si="25"/>
        <v>0</v>
      </c>
      <c r="AB180" s="228" t="str">
        <f t="shared" si="26"/>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4"/>
        <v/>
      </c>
      <c r="T181" s="181" t="str">
        <f ca="1">IF(B181="","",IF(ISERROR(MATCH($J181,SorP!$B$1:$B$6279,0)),"",INDIRECT("'SorP'!$A$"&amp;MATCH($S181&amp;$J181,SorP!C:C,0))))</f>
        <v/>
      </c>
      <c r="U181" s="201"/>
      <c r="V181" s="226" t="e">
        <f>IF(C181="",NA(),IF(OR(C181="Smelter not listed",C181="Smelter not yet identified"),MATCH($B181&amp;$D181,'Smelter Look-up'!$J:$J,0),MATCH($B181&amp;$C181,'Smelter Look-up'!$J:$J,0)))</f>
        <v>#N/A</v>
      </c>
      <c r="X181" s="227">
        <f t="shared" ca="1" si="25"/>
        <v>0</v>
      </c>
      <c r="AB181" s="228" t="str">
        <f t="shared" si="26"/>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4"/>
        <v/>
      </c>
      <c r="T182" s="181" t="str">
        <f ca="1">IF(B182="","",IF(ISERROR(MATCH($J182,SorP!$B$1:$B$6279,0)),"",INDIRECT("'SorP'!$A$"&amp;MATCH($S182&amp;$J182,SorP!C:C,0))))</f>
        <v/>
      </c>
      <c r="U182" s="201"/>
      <c r="V182" s="226" t="e">
        <f>IF(C182="",NA(),IF(OR(C182="Smelter not listed",C182="Smelter not yet identified"),MATCH($B182&amp;$D182,'Smelter Look-up'!$J:$J,0),MATCH($B182&amp;$C182,'Smelter Look-up'!$J:$J,0)))</f>
        <v>#N/A</v>
      </c>
      <c r="X182" s="227">
        <f t="shared" ca="1" si="25"/>
        <v>0</v>
      </c>
      <c r="AB182" s="228" t="str">
        <f t="shared" si="26"/>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4"/>
        <v/>
      </c>
      <c r="T183" s="181" t="str">
        <f ca="1">IF(B183="","",IF(ISERROR(MATCH($J183,SorP!$B$1:$B$6279,0)),"",INDIRECT("'SorP'!$A$"&amp;MATCH($S183&amp;$J183,SorP!C:C,0))))</f>
        <v/>
      </c>
      <c r="U183" s="201"/>
      <c r="V183" s="226" t="e">
        <f>IF(C183="",NA(),IF(OR(C183="Smelter not listed",C183="Smelter not yet identified"),MATCH($B183&amp;$D183,'Smelter Look-up'!$J:$J,0),MATCH($B183&amp;$C183,'Smelter Look-up'!$J:$J,0)))</f>
        <v>#N/A</v>
      </c>
      <c r="X183" s="227">
        <f t="shared" ca="1" si="25"/>
        <v>0</v>
      </c>
      <c r="AB183" s="228" t="str">
        <f t="shared" si="26"/>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4"/>
        <v/>
      </c>
      <c r="T184" s="181" t="str">
        <f ca="1">IF(B184="","",IF(ISERROR(MATCH($J184,SorP!$B$1:$B$6279,0)),"",INDIRECT("'SorP'!$A$"&amp;MATCH($S184&amp;$J184,SorP!C:C,0))))</f>
        <v/>
      </c>
      <c r="U184" s="201"/>
      <c r="V184" s="226" t="e">
        <f>IF(C184="",NA(),IF(OR(C184="Smelter not listed",C184="Smelter not yet identified"),MATCH($B184&amp;$D184,'Smelter Look-up'!$J:$J,0),MATCH($B184&amp;$C184,'Smelter Look-up'!$J:$J,0)))</f>
        <v>#N/A</v>
      </c>
      <c r="X184" s="227">
        <f t="shared" ca="1" si="25"/>
        <v>0</v>
      </c>
      <c r="AB184" s="228" t="str">
        <f t="shared" si="26"/>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4"/>
        <v/>
      </c>
      <c r="T185" s="181" t="str">
        <f ca="1">IF(B185="","",IF(ISERROR(MATCH($J185,SorP!$B$1:$B$6279,0)),"",INDIRECT("'SorP'!$A$"&amp;MATCH($S185&amp;$J185,SorP!C:C,0))))</f>
        <v/>
      </c>
      <c r="U185" s="201"/>
      <c r="V185" s="226" t="e">
        <f>IF(C185="",NA(),IF(OR(C185="Smelter not listed",C185="Smelter not yet identified"),MATCH($B185&amp;$D185,'Smelter Look-up'!$J:$J,0),MATCH($B185&amp;$C185,'Smelter Look-up'!$J:$J,0)))</f>
        <v>#N/A</v>
      </c>
      <c r="X185" s="227">
        <f t="shared" ca="1" si="25"/>
        <v>0</v>
      </c>
      <c r="AB185" s="228" t="str">
        <f t="shared" si="26"/>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4"/>
        <v/>
      </c>
      <c r="T186" s="181" t="str">
        <f ca="1">IF(B186="","",IF(ISERROR(MATCH($J186,SorP!$B$1:$B$6279,0)),"",INDIRECT("'SorP'!$A$"&amp;MATCH($S186&amp;$J186,SorP!C:C,0))))</f>
        <v/>
      </c>
      <c r="U186" s="201"/>
      <c r="V186" s="226" t="e">
        <f>IF(C186="",NA(),IF(OR(C186="Smelter not listed",C186="Smelter not yet identified"),MATCH($B186&amp;$D186,'Smelter Look-up'!$J:$J,0),MATCH($B186&amp;$C186,'Smelter Look-up'!$J:$J,0)))</f>
        <v>#N/A</v>
      </c>
      <c r="X186" s="227">
        <f t="shared" ca="1" si="25"/>
        <v>0</v>
      </c>
      <c r="AB186" s="228" t="str">
        <f t="shared" si="26"/>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4"/>
        <v/>
      </c>
      <c r="T187" s="181" t="str">
        <f ca="1">IF(B187="","",IF(ISERROR(MATCH($J187,SorP!$B$1:$B$6279,0)),"",INDIRECT("'SorP'!$A$"&amp;MATCH($S187&amp;$J187,SorP!C:C,0))))</f>
        <v/>
      </c>
      <c r="U187" s="201"/>
      <c r="V187" s="226" t="e">
        <f>IF(C187="",NA(),IF(OR(C187="Smelter not listed",C187="Smelter not yet identified"),MATCH($B187&amp;$D187,'Smelter Look-up'!$J:$J,0),MATCH($B187&amp;$C187,'Smelter Look-up'!$J:$J,0)))</f>
        <v>#N/A</v>
      </c>
      <c r="X187" s="227">
        <f t="shared" ca="1" si="25"/>
        <v>0</v>
      </c>
      <c r="AB187" s="228" t="str">
        <f t="shared" si="26"/>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ca="1" si="25"/>
        <v>0</v>
      </c>
      <c r="AB188" s="228" t="str">
        <f t="shared" si="26"/>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4"/>
        <v/>
      </c>
      <c r="T189" s="181" t="str">
        <f ca="1">IF(B189="","",IF(ISERROR(MATCH($J189,SorP!$B$1:$B$6279,0)),"",INDIRECT("'SorP'!$A$"&amp;MATCH($S189&amp;$J189,SorP!C:C,0))))</f>
        <v/>
      </c>
      <c r="U189" s="201"/>
      <c r="V189" s="226" t="e">
        <f>IF(C189="",NA(),IF(OR(C189="Smelter not listed",C189="Smelter not yet identified"),MATCH($B189&amp;$D189,'Smelter Look-up'!$J:$J,0),MATCH($B189&amp;$C189,'Smelter Look-up'!$J:$J,0)))</f>
        <v>#N/A</v>
      </c>
      <c r="X189" s="227">
        <f t="shared" ca="1" si="25"/>
        <v>0</v>
      </c>
      <c r="AB189" s="228" t="str">
        <f t="shared" si="26"/>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4"/>
        <v/>
      </c>
      <c r="T190" s="181" t="str">
        <f ca="1">IF(B190="","",IF(ISERROR(MATCH($J190,SorP!$B$1:$B$6279,0)),"",INDIRECT("'SorP'!$A$"&amp;MATCH($S190&amp;$J190,SorP!C:C,0))))</f>
        <v/>
      </c>
      <c r="U190" s="201"/>
      <c r="V190" s="226" t="e">
        <f>IF(C190="",NA(),IF(OR(C190="Smelter not listed",C190="Smelter not yet identified"),MATCH($B190&amp;$D190,'Smelter Look-up'!$J:$J,0),MATCH($B190&amp;$C190,'Smelter Look-up'!$J:$J,0)))</f>
        <v>#N/A</v>
      </c>
      <c r="X190" s="227">
        <f t="shared" ca="1" si="25"/>
        <v>0</v>
      </c>
      <c r="AB190" s="228" t="str">
        <f t="shared" si="26"/>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4"/>
        <v/>
      </c>
      <c r="T191" s="181" t="str">
        <f ca="1">IF(B191="","",IF(ISERROR(MATCH($J191,SorP!$B$1:$B$6279,0)),"",INDIRECT("'SorP'!$A$"&amp;MATCH($S191&amp;$J191,SorP!C:C,0))))</f>
        <v/>
      </c>
      <c r="U191" s="201"/>
      <c r="V191" s="226" t="e">
        <f>IF(C191="",NA(),IF(OR(C191="Smelter not listed",C191="Smelter not yet identified"),MATCH($B191&amp;$D191,'Smelter Look-up'!$J:$J,0),MATCH($B191&amp;$C191,'Smelter Look-up'!$J:$J,0)))</f>
        <v>#N/A</v>
      </c>
      <c r="X191" s="227">
        <f t="shared" ca="1" si="25"/>
        <v>0</v>
      </c>
      <c r="AB191" s="228" t="str">
        <f t="shared" si="26"/>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4"/>
        <v/>
      </c>
      <c r="T192" s="181" t="str">
        <f ca="1">IF(B192="","",IF(ISERROR(MATCH($J192,SorP!$B$1:$B$6279,0)),"",INDIRECT("'SorP'!$A$"&amp;MATCH($S192&amp;$J192,SorP!C:C,0))))</f>
        <v/>
      </c>
      <c r="U192" s="201"/>
      <c r="V192" s="226" t="e">
        <f>IF(C192="",NA(),IF(OR(C192="Smelter not listed",C192="Smelter not yet identified"),MATCH($B192&amp;$D192,'Smelter Look-up'!$J:$J,0),MATCH($B192&amp;$C192,'Smelter Look-up'!$J:$J,0)))</f>
        <v>#N/A</v>
      </c>
      <c r="X192" s="227">
        <f t="shared" ca="1" si="25"/>
        <v>0</v>
      </c>
      <c r="AB192" s="228" t="str">
        <f t="shared" si="26"/>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4"/>
        <v/>
      </c>
      <c r="T193" s="181" t="str">
        <f ca="1">IF(B193="","",IF(ISERROR(MATCH($J193,SorP!$B$1:$B$6279,0)),"",INDIRECT("'SorP'!$A$"&amp;MATCH($S193&amp;$J193,SorP!C:C,0))))</f>
        <v/>
      </c>
      <c r="U193" s="201"/>
      <c r="V193" s="226" t="e">
        <f>IF(C193="",NA(),IF(OR(C193="Smelter not listed",C193="Smelter not yet identified"),MATCH($B193&amp;$D193,'Smelter Look-up'!$J:$J,0),MATCH($B193&amp;$C193,'Smelter Look-up'!$J:$J,0)))</f>
        <v>#N/A</v>
      </c>
      <c r="X193" s="227">
        <f t="shared" ca="1" si="25"/>
        <v>0</v>
      </c>
      <c r="AB193" s="228" t="str">
        <f t="shared" si="26"/>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ca="1" si="25"/>
        <v>0</v>
      </c>
      <c r="AB194" s="228" t="str">
        <f t="shared" si="26"/>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ca="1" si="25"/>
        <v>0</v>
      </c>
      <c r="AB195" s="228" t="str">
        <f t="shared" si="26"/>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ca="1" si="25"/>
        <v>0</v>
      </c>
      <c r="AB196" s="228" t="str">
        <f t="shared" si="26"/>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ca="1" si="28">IF(AND(C197="Smelter not listed",OR(LEN(D197)=0,LEN(E197)=0)),1,0)</f>
        <v>0</v>
      </c>
      <c r="AB197" s="228" t="str">
        <f t="shared" ref="AB197" si="29">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ca="1" si="31">IF(AND(C198="Smelter not listed",OR(LEN(D198)=0,LEN(E198)=0)),1,0)</f>
        <v>0</v>
      </c>
      <c r="AB198" s="228" t="str">
        <f t="shared" ref="AB198:AB229" si="32">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ca="1" si="31"/>
        <v>0</v>
      </c>
      <c r="AB199" s="228" t="str">
        <f t="shared" si="32"/>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ca="1" si="31"/>
        <v>0</v>
      </c>
      <c r="AB200" s="228" t="str">
        <f t="shared" si="32"/>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ca="1" si="31"/>
        <v>0</v>
      </c>
      <c r="AB201" s="228" t="str">
        <f t="shared" si="32"/>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ca="1" si="31"/>
        <v>0</v>
      </c>
      <c r="AB202" s="228" t="str">
        <f t="shared" si="32"/>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ca="1" si="31"/>
        <v>0</v>
      </c>
      <c r="AB203" s="228" t="str">
        <f t="shared" si="32"/>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ca="1" si="31"/>
        <v>0</v>
      </c>
      <c r="AB204" s="228" t="str">
        <f t="shared" si="32"/>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ca="1" si="31"/>
        <v>0</v>
      </c>
      <c r="AB205" s="228" t="str">
        <f t="shared" si="32"/>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ca="1" si="31"/>
        <v>0</v>
      </c>
      <c r="AB206" s="228" t="str">
        <f t="shared" si="32"/>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ca="1" si="31"/>
        <v>0</v>
      </c>
      <c r="AB207" s="228" t="str">
        <f t="shared" si="32"/>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ca="1" si="31"/>
        <v>0</v>
      </c>
      <c r="AB208" s="228" t="str">
        <f t="shared" si="32"/>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ca="1" si="31"/>
        <v>0</v>
      </c>
      <c r="AB209" s="228" t="str">
        <f t="shared" si="32"/>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ca="1" si="31"/>
        <v>0</v>
      </c>
      <c r="AB210" s="228" t="str">
        <f t="shared" si="32"/>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ca="1" si="31"/>
        <v>0</v>
      </c>
      <c r="AB211" s="228" t="str">
        <f t="shared" si="32"/>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ca="1" si="31"/>
        <v>0</v>
      </c>
      <c r="AB212" s="228" t="str">
        <f t="shared" si="32"/>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ca="1" si="31"/>
        <v>0</v>
      </c>
      <c r="AB213" s="228" t="str">
        <f t="shared" si="32"/>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ca="1" si="31"/>
        <v>0</v>
      </c>
      <c r="AB214" s="228" t="str">
        <f t="shared" si="32"/>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ca="1" si="31"/>
        <v>0</v>
      </c>
      <c r="AB215" s="228" t="str">
        <f t="shared" si="32"/>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ca="1" si="31"/>
        <v>0</v>
      </c>
      <c r="AB216" s="228" t="str">
        <f t="shared" si="32"/>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ca="1" si="31"/>
        <v>0</v>
      </c>
      <c r="AB217" s="228" t="str">
        <f t="shared" si="32"/>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ca="1" si="31"/>
        <v>0</v>
      </c>
      <c r="AB218" s="228" t="str">
        <f t="shared" si="32"/>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ca="1" si="31"/>
        <v>0</v>
      </c>
      <c r="AB219" s="228" t="str">
        <f t="shared" si="32"/>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ca="1" si="31"/>
        <v>0</v>
      </c>
      <c r="AB220" s="228" t="str">
        <f t="shared" si="32"/>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ca="1" si="31"/>
        <v>0</v>
      </c>
      <c r="AB221" s="228" t="str">
        <f t="shared" si="32"/>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ca="1" si="31"/>
        <v>0</v>
      </c>
      <c r="AB222" s="228" t="str">
        <f t="shared" si="32"/>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ca="1" si="31"/>
        <v>0</v>
      </c>
      <c r="AB223" s="228" t="str">
        <f t="shared" si="32"/>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ca="1" si="31"/>
        <v>0</v>
      </c>
      <c r="AB224" s="228" t="str">
        <f t="shared" si="32"/>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ca="1" si="31"/>
        <v>0</v>
      </c>
      <c r="AB225" s="228" t="str">
        <f t="shared" si="32"/>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ca="1" si="31"/>
        <v>0</v>
      </c>
      <c r="AB226" s="228" t="str">
        <f t="shared" si="32"/>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ca="1" si="31"/>
        <v>0</v>
      </c>
      <c r="AB227" s="228" t="str">
        <f t="shared" si="32"/>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ca="1" si="31"/>
        <v>0</v>
      </c>
      <c r="AB228" s="228" t="str">
        <f t="shared" si="32"/>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ca="1" si="31"/>
        <v>0</v>
      </c>
      <c r="AB229" s="228" t="str">
        <f t="shared" si="32"/>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ca="1" si="34">IF(AND(C230="Smelter not listed",OR(LEN(D230)=0,LEN(E230)=0)),1,0)</f>
        <v>0</v>
      </c>
      <c r="AB230" s="228" t="str">
        <f t="shared" ref="AB230:AB260" si="35">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ca="1" si="34"/>
        <v>0</v>
      </c>
      <c r="AB231" s="228" t="str">
        <f t="shared" si="35"/>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ca="1" si="34"/>
        <v>0</v>
      </c>
      <c r="AB232" s="228" t="str">
        <f t="shared" si="35"/>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ca="1" si="34"/>
        <v>0</v>
      </c>
      <c r="AB233" s="228" t="str">
        <f t="shared" si="35"/>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ca="1" si="34"/>
        <v>0</v>
      </c>
      <c r="AB234" s="228" t="str">
        <f t="shared" si="35"/>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ca="1" si="34"/>
        <v>0</v>
      </c>
      <c r="AB235" s="228" t="str">
        <f t="shared" si="35"/>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ca="1" si="34"/>
        <v>0</v>
      </c>
      <c r="AB236" s="228" t="str">
        <f t="shared" si="35"/>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ca="1" si="34"/>
        <v>0</v>
      </c>
      <c r="AB237" s="228" t="str">
        <f t="shared" si="35"/>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ca="1" si="34"/>
        <v>0</v>
      </c>
      <c r="AB238" s="228" t="str">
        <f t="shared" si="35"/>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ca="1" si="34"/>
        <v>0</v>
      </c>
      <c r="AB239" s="228" t="str">
        <f t="shared" si="35"/>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ca="1" si="34"/>
        <v>0</v>
      </c>
      <c r="AB240" s="228" t="str">
        <f t="shared" si="35"/>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ca="1" si="34"/>
        <v>0</v>
      </c>
      <c r="AB241" s="228" t="str">
        <f t="shared" si="35"/>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ca="1" si="34"/>
        <v>0</v>
      </c>
      <c r="AB242" s="228" t="str">
        <f t="shared" si="35"/>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ca="1" si="34"/>
        <v>0</v>
      </c>
      <c r="AB243" s="228" t="str">
        <f t="shared" si="35"/>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ca="1" si="34"/>
        <v>0</v>
      </c>
      <c r="AB244" s="228" t="str">
        <f t="shared" si="35"/>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ca="1" si="34"/>
        <v>0</v>
      </c>
      <c r="AB245" s="228" t="str">
        <f t="shared" si="35"/>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ca="1" si="34"/>
        <v>0</v>
      </c>
      <c r="AB246" s="228" t="str">
        <f t="shared" si="35"/>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ca="1" si="34"/>
        <v>0</v>
      </c>
      <c r="AB247" s="228" t="str">
        <f t="shared" si="35"/>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ca="1" si="34"/>
        <v>0</v>
      </c>
      <c r="AB248" s="228" t="str">
        <f t="shared" si="35"/>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2A66F4F4-7004-491F-BA70-6FE9E451F1AC}"/>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10"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802</v>
      </c>
    </row>
    <row r="2" spans="1:10" ht="15">
      <c r="A2" s="66" t="s">
        <v>894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TED MFG CORP</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 xml:space="preserve">This applies to all TED Manufacturing Corporation Products						
</v>
      </c>
      <c r="C6" s="89" t="str">
        <f ca="1">IF(H6=1,J6,I6)</f>
        <v>Complete</v>
      </c>
      <c r="D6" s="95" t="str">
        <f>IF(H6=1,"Click here to provide a Description of Scope","")</f>
        <v/>
      </c>
      <c r="E6" s="20" t="s">
        <v>1302</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Connor McGrade</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connor.mcgrade@tedmfg.com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9136316211</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Connor McGrade</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connor.mcgrade@tedmfg.com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45296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803</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803</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803</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803</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803</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803</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1302</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1302</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1302</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802</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802</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802</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1298</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1298</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1298</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803</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803</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803</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894</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2023 Responsible Minerals Initiative. All rights reserved.</v>
      </c>
      <c r="C2006" s="396"/>
      <c r="D2006" s="396"/>
      <c r="E2006" s="279"/>
    </row>
    <row r="2007" spans="1:5" ht="13.5" thickTop="1">
      <c r="D2007" s="281"/>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157" activePane="bottomLeft" state="frozen"/>
      <selection activeCell="A4" sqref="A4"/>
      <selection pane="bottomLeft" activeCell="B176" sqref="B176"/>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3" t="s">
        <v>2272</v>
      </c>
      <c r="I618" s="283"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3" t="s">
        <v>1842</v>
      </c>
      <c r="I621" s="283"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3" t="s">
        <v>13882</v>
      </c>
      <c r="I622" s="283"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3" t="s">
        <v>1839</v>
      </c>
      <c r="I623" s="283"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3" t="s">
        <v>15152</v>
      </c>
      <c r="I624" s="283"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3" t="s">
        <v>15152</v>
      </c>
      <c r="I625" s="283"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3" t="s">
        <v>2274</v>
      </c>
      <c r="I626" s="283"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3" t="s">
        <v>1750</v>
      </c>
      <c r="I627" s="283"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3" t="s">
        <v>15563</v>
      </c>
      <c r="I628" s="283"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3" t="s">
        <v>2538</v>
      </c>
      <c r="I629" s="283"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3" t="s">
        <v>1829</v>
      </c>
      <c r="I630" s="283"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3" t="s">
        <v>1829</v>
      </c>
      <c r="I631" s="283"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4"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6" t="s">
        <v>14213</v>
      </c>
      <c r="G31" s="269"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6" t="s">
        <v>14214</v>
      </c>
      <c r="G32" s="269"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6" t="s">
        <v>14215</v>
      </c>
      <c r="G33" s="269"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6" t="s">
        <v>14217</v>
      </c>
      <c r="G35" s="270"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4"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4"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4"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4"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4"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4"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28">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4"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1"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1"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4"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4"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4"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42.75">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4"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3" t="s">
        <v>14983</v>
      </c>
      <c r="F174" s="264" t="s">
        <v>15026</v>
      </c>
      <c r="G174" s="263" t="s">
        <v>14984</v>
      </c>
      <c r="H174" s="263" t="s">
        <v>14985</v>
      </c>
      <c r="I174" s="263" t="s">
        <v>14986</v>
      </c>
      <c r="J174" s="263" t="s">
        <v>14987</v>
      </c>
      <c r="K174" s="263" t="s">
        <v>14988</v>
      </c>
      <c r="L174" s="263" t="s">
        <v>14989</v>
      </c>
      <c r="M174" s="263"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5"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5"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5"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5"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4"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4"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4"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4"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4"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4"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4"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4"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4"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4"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2"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2"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2"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2"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2"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2"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Connor McGrade</cp:lastModifiedBy>
  <cp:lastPrinted>2015-04-21T20:47:43Z</cp:lastPrinted>
  <dcterms:created xsi:type="dcterms:W3CDTF">2010-06-21T21:00:23Z</dcterms:created>
  <dcterms:modified xsi:type="dcterms:W3CDTF">2024-01-16T20:13:13Z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